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<sst xmlns="http://schemas.openxmlformats.org/spreadsheetml/2006/main" count="88" uniqueCount="85">
  <si>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</si>
  <si>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</si>
  <si>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</si>
  <si>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</si>
  <si>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</si>
  <si>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</si>
  <si>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</si>
  <si>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</si>
  <si>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</si>
  <si>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</si>
  <si>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</si>
  <si>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</si>
  <si>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</si>
  <si>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</si>
  <si>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</si>
  <si>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</si>
  <si>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</si>
  <si>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</si>
  <si>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</si>
  <si>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</si>
  <si>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</si>
  <si>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</si>
  <si>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</si>
  <si>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</si>
  <si>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</si>
  <si>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</si>
  <si>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</si>
  <si>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</si>
  <si>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</si>
  <si>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</si>
  <si>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</si>
  <si>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</si>
  <si>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</si>
  <si>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</si>
  <si>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</si>
  <si>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</si>
  <si>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</si>
  <si>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</si>
  <si>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</si>
  <si>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</si>
  <si>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</si>
  <si>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</si>
  <si>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</si>
  <si>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</si>
  <si>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</si>
  <si>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</si>
  <si>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</si>
  <si>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</si>
  <si>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</si>
  <si>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</si>
  <si>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</si>
  <si>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</si>
  <si>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</si>
  <si>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</si>
  <si>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</si>
  <si>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</si>
  <si>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</si>
  <si>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</si>
  <si>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</si>
  <si>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</si>
  <si>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</si>
  <si>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</si>
  <si>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</si>
  <si>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</si>
  <si>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</si>
  <si>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</si>
  <si>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</si>
  <si>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</si>
  <si>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</si>
  <si>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</si>
  <si>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</si>
  <si>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</si>
  <si>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</si>
  <si>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</si>
  <si>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</si>
  <si>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</si>
  <si>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</si>
  <si>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</si>
  <si>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</si>
  <si>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</si>
  <si>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</si>
  <si>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</si>
  <si>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</si>
  <si>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</si>
  <si>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OPERAÇÃO 15/11/22 - VENCIMENTO 22/11/22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</si>
</sst>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689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7" t="s">
        <v>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84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9" t="s">
        <v>1</v>
      </c>
      <c r="B4" s="69" t="s">
        <v>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3</v>
      </c>
    </row>
    <row r="5" spans="1:15" ht="42" customHeight="1">
      <c r="A5" s="69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9"/>
    </row>
    <row r="6" spans="1:15" ht="20.25" customHeight="1">
      <c r="A6" s="69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9"/>
    </row>
    <row r="7" spans="1:26" ht="18.75" customHeight="1">
      <c r="A7" s="8" t="s">
        <v>27</v>
      </c>
      <c r="B7" s="9">
        <f aca="true" t="shared" si="0" ref="B7:O7">B8+B11</f>
        <v>178629</v>
      </c>
      <c r="C7" s="9">
        <f t="shared" si="0"/>
        <v>120059</v>
      </c>
      <c r="D7" s="9">
        <f t="shared" si="0"/>
        <v>130241</v>
      </c>
      <c r="E7" s="9">
        <f t="shared" si="0"/>
        <v>30023</v>
      </c>
      <c r="F7" s="9">
        <f t="shared" si="0"/>
        <v>105152</v>
      </c>
      <c r="G7" s="9">
        <f t="shared" si="0"/>
        <v>152254</v>
      </c>
      <c r="H7" s="9">
        <f t="shared" si="0"/>
        <v>17988</v>
      </c>
      <c r="I7" s="9">
        <f t="shared" si="0"/>
        <v>128177</v>
      </c>
      <c r="J7" s="9">
        <f t="shared" si="0"/>
        <v>102529</v>
      </c>
      <c r="K7" s="9">
        <f t="shared" si="0"/>
        <v>167232</v>
      </c>
      <c r="L7" s="9">
        <f t="shared" si="0"/>
        <v>129882</v>
      </c>
      <c r="M7" s="9">
        <f t="shared" si="0"/>
        <v>54605</v>
      </c>
      <c r="N7" s="9">
        <f t="shared" si="0"/>
        <v>33569</v>
      </c>
      <c r="O7" s="9">
        <f t="shared" si="0"/>
        <v>1350340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7879</v>
      </c>
      <c r="C8" s="11">
        <f t="shared" si="1"/>
        <v>7191</v>
      </c>
      <c r="D8" s="11">
        <f t="shared" si="1"/>
        <v>6151</v>
      </c>
      <c r="E8" s="11">
        <f t="shared" si="1"/>
        <v>1100</v>
      </c>
      <c r="F8" s="11">
        <f t="shared" si="1"/>
        <v>4871</v>
      </c>
      <c r="G8" s="11">
        <f t="shared" si="1"/>
        <v>6372</v>
      </c>
      <c r="H8" s="11">
        <f t="shared" si="1"/>
        <v>1025</v>
      </c>
      <c r="I8" s="11">
        <f t="shared" si="1"/>
        <v>8921</v>
      </c>
      <c r="J8" s="11">
        <f t="shared" si="1"/>
        <v>5974</v>
      </c>
      <c r="K8" s="11">
        <f t="shared" si="1"/>
        <v>5436</v>
      </c>
      <c r="L8" s="11">
        <f t="shared" si="1"/>
        <v>4521</v>
      </c>
      <c r="M8" s="11">
        <f t="shared" si="1"/>
        <v>2506</v>
      </c>
      <c r="N8" s="11">
        <f t="shared" si="1"/>
        <v>1887</v>
      </c>
      <c r="O8" s="11">
        <f t="shared" si="1"/>
        <v>63834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7879</v>
      </c>
      <c r="C9" s="11">
        <v>7191</v>
      </c>
      <c r="D9" s="11">
        <v>6151</v>
      </c>
      <c r="E9" s="11">
        <v>1100</v>
      </c>
      <c r="F9" s="11">
        <v>4871</v>
      </c>
      <c r="G9" s="11">
        <v>6372</v>
      </c>
      <c r="H9" s="11">
        <v>1025</v>
      </c>
      <c r="I9" s="11">
        <v>8921</v>
      </c>
      <c r="J9" s="11">
        <v>5974</v>
      </c>
      <c r="K9" s="11">
        <v>5430</v>
      </c>
      <c r="L9" s="11">
        <v>4521</v>
      </c>
      <c r="M9" s="11">
        <v>2506</v>
      </c>
      <c r="N9" s="11">
        <v>1882</v>
      </c>
      <c r="O9" s="11">
        <f>SUM(B9:N9)</f>
        <v>63823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6</v>
      </c>
      <c r="L10" s="13">
        <v>0</v>
      </c>
      <c r="M10" s="13">
        <v>0</v>
      </c>
      <c r="N10" s="13">
        <v>5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73</v>
      </c>
      <c r="B11" s="13">
        <v>170750</v>
      </c>
      <c r="C11" s="13">
        <v>112868</v>
      </c>
      <c r="D11" s="13">
        <v>124090</v>
      </c>
      <c r="E11" s="13">
        <v>28923</v>
      </c>
      <c r="F11" s="13">
        <v>100281</v>
      </c>
      <c r="G11" s="13">
        <v>145882</v>
      </c>
      <c r="H11" s="13">
        <v>16963</v>
      </c>
      <c r="I11" s="13">
        <v>119256</v>
      </c>
      <c r="J11" s="13">
        <v>96555</v>
      </c>
      <c r="K11" s="13">
        <v>161796</v>
      </c>
      <c r="L11" s="13">
        <v>125361</v>
      </c>
      <c r="M11" s="13">
        <v>52099</v>
      </c>
      <c r="N11" s="13">
        <v>31682</v>
      </c>
      <c r="O11" s="11">
        <f>SUM(B11:N11)</f>
        <v>1286506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77</v>
      </c>
      <c r="B12" s="13">
        <v>12170</v>
      </c>
      <c r="C12" s="13">
        <v>10905</v>
      </c>
      <c r="D12" s="13">
        <v>9353</v>
      </c>
      <c r="E12" s="13">
        <v>3017</v>
      </c>
      <c r="F12" s="13">
        <v>9372</v>
      </c>
      <c r="G12" s="13">
        <v>15139</v>
      </c>
      <c r="H12" s="13">
        <v>1999</v>
      </c>
      <c r="I12" s="13">
        <v>11667</v>
      </c>
      <c r="J12" s="13">
        <v>8027</v>
      </c>
      <c r="K12" s="13">
        <v>10694</v>
      </c>
      <c r="L12" s="13">
        <v>7836</v>
      </c>
      <c r="M12" s="13">
        <v>2829</v>
      </c>
      <c r="N12" s="13">
        <v>1396</v>
      </c>
      <c r="O12" s="11">
        <f>SUM(B12:N12)</f>
        <v>104404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78</v>
      </c>
      <c r="B13" s="15">
        <f aca="true" t="shared" si="2" ref="B13:N13">B11-B12</f>
        <v>158580</v>
      </c>
      <c r="C13" s="15">
        <f t="shared" si="2"/>
        <v>101963</v>
      </c>
      <c r="D13" s="15">
        <f t="shared" si="2"/>
        <v>114737</v>
      </c>
      <c r="E13" s="15">
        <f t="shared" si="2"/>
        <v>25906</v>
      </c>
      <c r="F13" s="15">
        <f t="shared" si="2"/>
        <v>90909</v>
      </c>
      <c r="G13" s="15">
        <f t="shared" si="2"/>
        <v>130743</v>
      </c>
      <c r="H13" s="15">
        <f t="shared" si="2"/>
        <v>14964</v>
      </c>
      <c r="I13" s="15">
        <f t="shared" si="2"/>
        <v>107589</v>
      </c>
      <c r="J13" s="15">
        <f t="shared" si="2"/>
        <v>88528</v>
      </c>
      <c r="K13" s="15">
        <f t="shared" si="2"/>
        <v>151102</v>
      </c>
      <c r="L13" s="15">
        <f t="shared" si="2"/>
        <v>117525</v>
      </c>
      <c r="M13" s="15">
        <f t="shared" si="2"/>
        <v>49270</v>
      </c>
      <c r="N13" s="15">
        <f t="shared" si="2"/>
        <v>30286</v>
      </c>
      <c r="O13" s="11">
        <f>SUM(B13:N13)</f>
        <v>1182102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31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32</v>
      </c>
      <c r="B18" s="19">
        <v>1.468548980110213</v>
      </c>
      <c r="C18" s="19">
        <v>1.53620085580356</v>
      </c>
      <c r="D18" s="19">
        <v>1.543090010125405</v>
      </c>
      <c r="E18" s="19">
        <v>1.074336613213554</v>
      </c>
      <c r="F18" s="19">
        <v>1.673744756489183</v>
      </c>
      <c r="G18" s="19">
        <v>1.830513924320251</v>
      </c>
      <c r="H18" s="19">
        <v>2.05828403625892</v>
      </c>
      <c r="I18" s="19">
        <v>1.437484076491157</v>
      </c>
      <c r="J18" s="19">
        <v>1.591112998297204</v>
      </c>
      <c r="K18" s="19">
        <v>1.432864791509857</v>
      </c>
      <c r="L18" s="19">
        <v>1.453535297049598</v>
      </c>
      <c r="M18" s="19">
        <v>1.543158917485348</v>
      </c>
      <c r="N18" s="19">
        <v>1.344379937124775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68</v>
      </c>
      <c r="B20" s="24">
        <f aca="true" t="shared" si="3" ref="B20:N20">SUM(B21:B29)</f>
        <v>882011.0299999999</v>
      </c>
      <c r="C20" s="24">
        <f t="shared" si="3"/>
        <v>622767.94</v>
      </c>
      <c r="D20" s="24">
        <f t="shared" si="3"/>
        <v>587785.8699999999</v>
      </c>
      <c r="E20" s="24">
        <f t="shared" si="3"/>
        <v>166955.62</v>
      </c>
      <c r="F20" s="24">
        <f t="shared" si="3"/>
        <v>585847.3899999999</v>
      </c>
      <c r="G20" s="24">
        <f t="shared" si="3"/>
        <v>789603.04</v>
      </c>
      <c r="H20" s="24">
        <f t="shared" si="3"/>
        <v>140046.89</v>
      </c>
      <c r="I20" s="24">
        <f t="shared" si="3"/>
        <v>631141.59</v>
      </c>
      <c r="J20" s="24">
        <f t="shared" si="3"/>
        <v>547067.71</v>
      </c>
      <c r="K20" s="24">
        <f t="shared" si="3"/>
        <v>769369.1399999999</v>
      </c>
      <c r="L20" s="24">
        <f t="shared" si="3"/>
        <v>698271.5599999999</v>
      </c>
      <c r="M20" s="24">
        <f t="shared" si="3"/>
        <v>368181.18999999994</v>
      </c>
      <c r="N20" s="24">
        <f t="shared" si="3"/>
        <v>174567.8</v>
      </c>
      <c r="O20" s="24">
        <f>O21+O22+O23+O24+O25+O26+O27++O28+O29</f>
        <v>6963616.77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33</v>
      </c>
      <c r="B21" s="28">
        <f aca="true" t="shared" si="4" ref="B21:N21">ROUND(B15*B7,2)</f>
        <v>524526.2</v>
      </c>
      <c r="C21" s="28">
        <f t="shared" si="4"/>
        <v>364198.98</v>
      </c>
      <c r="D21" s="28">
        <f t="shared" si="4"/>
        <v>346493.16</v>
      </c>
      <c r="E21" s="28">
        <f t="shared" si="4"/>
        <v>136451.53</v>
      </c>
      <c r="F21" s="28">
        <f t="shared" si="4"/>
        <v>324246.71</v>
      </c>
      <c r="G21" s="28">
        <f t="shared" si="4"/>
        <v>386298.85</v>
      </c>
      <c r="H21" s="28">
        <f t="shared" si="4"/>
        <v>61276.12</v>
      </c>
      <c r="I21" s="28">
        <f t="shared" si="4"/>
        <v>386081.94</v>
      </c>
      <c r="J21" s="28">
        <f t="shared" si="4"/>
        <v>310621.86</v>
      </c>
      <c r="K21" s="28">
        <f t="shared" si="4"/>
        <v>478902.28</v>
      </c>
      <c r="L21" s="28">
        <f t="shared" si="4"/>
        <v>423506.24</v>
      </c>
      <c r="M21" s="28">
        <f t="shared" si="4"/>
        <v>205456.77</v>
      </c>
      <c r="N21" s="28">
        <f t="shared" si="4"/>
        <v>114090.96</v>
      </c>
      <c r="O21" s="28">
        <f aca="true" t="shared" si="5" ref="O21:O29">SUM(B21:N21)</f>
        <v>4062151.6</v>
      </c>
    </row>
    <row r="22" spans="1:23" ht="18.75" customHeight="1">
      <c r="A22" s="26" t="s">
        <v>34</v>
      </c>
      <c r="B22" s="28">
        <f>IF(B18&lt;&gt;0,ROUND((B18-1)*B21,2),0)</f>
        <v>245766.22</v>
      </c>
      <c r="C22" s="28">
        <f aca="true" t="shared" si="6" ref="C22:N22">IF(C18&lt;&gt;0,ROUND((C18-1)*C21,2),0)</f>
        <v>195283.8</v>
      </c>
      <c r="D22" s="28">
        <f t="shared" si="6"/>
        <v>188176.97</v>
      </c>
      <c r="E22" s="28">
        <f t="shared" si="6"/>
        <v>10143.34</v>
      </c>
      <c r="F22" s="28">
        <f t="shared" si="6"/>
        <v>218459.52</v>
      </c>
      <c r="G22" s="28">
        <f t="shared" si="6"/>
        <v>320826.57</v>
      </c>
      <c r="H22" s="28">
        <f t="shared" si="6"/>
        <v>64847.54</v>
      </c>
      <c r="I22" s="28">
        <f t="shared" si="6"/>
        <v>168904.7</v>
      </c>
      <c r="J22" s="28">
        <f t="shared" si="6"/>
        <v>183612.62</v>
      </c>
      <c r="K22" s="28">
        <f t="shared" si="6"/>
        <v>207299.94</v>
      </c>
      <c r="L22" s="28">
        <f t="shared" si="6"/>
        <v>192075.03</v>
      </c>
      <c r="M22" s="28">
        <f t="shared" si="6"/>
        <v>111595.68</v>
      </c>
      <c r="N22" s="28">
        <f t="shared" si="6"/>
        <v>39290.64</v>
      </c>
      <c r="O22" s="28">
        <f t="shared" si="5"/>
        <v>2146282.57</v>
      </c>
      <c r="W22" s="51"/>
    </row>
    <row r="23" spans="1:15" ht="18.75" customHeight="1">
      <c r="A23" s="26" t="s">
        <v>35</v>
      </c>
      <c r="B23" s="28">
        <v>45735.24</v>
      </c>
      <c r="C23" s="28">
        <v>33800.07</v>
      </c>
      <c r="D23" s="28">
        <v>22702.44</v>
      </c>
      <c r="E23" s="28">
        <v>9137.66</v>
      </c>
      <c r="F23" s="28">
        <v>22749.63</v>
      </c>
      <c r="G23" s="28">
        <v>36485.31</v>
      </c>
      <c r="H23" s="28">
        <v>5367.13</v>
      </c>
      <c r="I23" s="28">
        <v>30713.88</v>
      </c>
      <c r="J23" s="28">
        <v>29262.65</v>
      </c>
      <c r="K23" s="28">
        <v>38109.04</v>
      </c>
      <c r="L23" s="28">
        <v>37955.2</v>
      </c>
      <c r="M23" s="28">
        <v>19291.24</v>
      </c>
      <c r="N23" s="28">
        <v>10353.65</v>
      </c>
      <c r="O23" s="28">
        <f t="shared" si="5"/>
        <v>341663.14</v>
      </c>
    </row>
    <row r="24" spans="1:15" ht="18.75" customHeight="1">
      <c r="A24" s="26" t="s">
        <v>36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1787.07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26806.05</v>
      </c>
    </row>
    <row r="25" spans="1:15" ht="18.75" customHeight="1">
      <c r="A25" s="26" t="s">
        <v>37</v>
      </c>
      <c r="B25" s="28">
        <v>0</v>
      </c>
      <c r="C25" s="28">
        <v>0</v>
      </c>
      <c r="D25" s="28">
        <v>-4249.04</v>
      </c>
      <c r="E25" s="28">
        <v>0</v>
      </c>
      <c r="F25" s="28">
        <v>-10591.66</v>
      </c>
      <c r="G25" s="28">
        <v>0</v>
      </c>
      <c r="H25" s="28">
        <v>-2174.31</v>
      </c>
      <c r="I25" s="28">
        <v>0</v>
      </c>
      <c r="J25" s="28">
        <v>-6407.91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-23422.920000000002</v>
      </c>
    </row>
    <row r="26" spans="1:26" ht="18.75" customHeight="1">
      <c r="A26" s="26" t="s">
        <v>69</v>
      </c>
      <c r="B26" s="28">
        <v>1259.88</v>
      </c>
      <c r="C26" s="28">
        <v>917.99</v>
      </c>
      <c r="D26" s="28">
        <v>853.38</v>
      </c>
      <c r="E26" s="28">
        <v>242.28</v>
      </c>
      <c r="F26" s="28">
        <v>856.07</v>
      </c>
      <c r="G26" s="28">
        <v>1146.81</v>
      </c>
      <c r="H26" s="28">
        <v>201.9</v>
      </c>
      <c r="I26" s="28">
        <v>904.53</v>
      </c>
      <c r="J26" s="28">
        <v>799.54</v>
      </c>
      <c r="K26" s="28">
        <v>1117.2</v>
      </c>
      <c r="L26" s="28">
        <v>1006.83</v>
      </c>
      <c r="M26" s="28">
        <v>519.57</v>
      </c>
      <c r="N26" s="28">
        <v>253.06</v>
      </c>
      <c r="O26" s="28">
        <f t="shared" si="5"/>
        <v>10079.039999999999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70</v>
      </c>
      <c r="B27" s="28">
        <v>986.46</v>
      </c>
      <c r="C27" s="28">
        <v>734.51</v>
      </c>
      <c r="D27" s="28">
        <v>644.18</v>
      </c>
      <c r="E27" s="28">
        <v>196.77</v>
      </c>
      <c r="F27" s="28">
        <v>648.25</v>
      </c>
      <c r="G27" s="28">
        <v>873.27</v>
      </c>
      <c r="H27" s="28">
        <v>161.72</v>
      </c>
      <c r="I27" s="28">
        <v>683.29</v>
      </c>
      <c r="J27" s="28">
        <v>646.88</v>
      </c>
      <c r="K27" s="28">
        <v>839.64</v>
      </c>
      <c r="L27" s="28">
        <v>745.26</v>
      </c>
      <c r="M27" s="28">
        <v>421.81</v>
      </c>
      <c r="N27" s="28">
        <v>221.02</v>
      </c>
      <c r="O27" s="28">
        <f t="shared" si="5"/>
        <v>7803.060000000001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71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72</v>
      </c>
      <c r="B29" s="28">
        <v>59702.71</v>
      </c>
      <c r="C29" s="28">
        <v>23915.83</v>
      </c>
      <c r="D29" s="28">
        <v>31077.21</v>
      </c>
      <c r="E29" s="28">
        <v>8905.18</v>
      </c>
      <c r="F29" s="28">
        <v>27389.41</v>
      </c>
      <c r="G29" s="28">
        <v>41777.78</v>
      </c>
      <c r="H29" s="28">
        <v>8504.28</v>
      </c>
      <c r="I29" s="28">
        <v>41749.33</v>
      </c>
      <c r="J29" s="28">
        <v>26440.1</v>
      </c>
      <c r="K29" s="28">
        <v>40927.97</v>
      </c>
      <c r="L29" s="28">
        <v>40848.28</v>
      </c>
      <c r="M29" s="28">
        <v>28912.28</v>
      </c>
      <c r="N29" s="28">
        <v>8468.3</v>
      </c>
      <c r="O29" s="28">
        <f t="shared" si="5"/>
        <v>388618.66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2"/>
    </row>
    <row r="31" spans="1:15" ht="18.75" customHeight="1">
      <c r="A31" s="14" t="s">
        <v>38</v>
      </c>
      <c r="B31" s="28">
        <f>+B32+B34+B47+B48+B49+B54-B55</f>
        <v>-41673.33</v>
      </c>
      <c r="C31" s="28">
        <f aca="true" t="shared" si="7" ref="C31:O31">+C32+C34+C47+C48+C49+C54-C55</f>
        <v>-36745</v>
      </c>
      <c r="D31" s="28">
        <f t="shared" si="7"/>
        <v>-31809.730000000003</v>
      </c>
      <c r="E31" s="28">
        <f t="shared" si="7"/>
        <v>-6187.25</v>
      </c>
      <c r="F31" s="28">
        <f t="shared" si="7"/>
        <v>-26192.7</v>
      </c>
      <c r="G31" s="28">
        <f t="shared" si="7"/>
        <v>-34413.81</v>
      </c>
      <c r="H31" s="28">
        <f t="shared" si="7"/>
        <v>-5632.71</v>
      </c>
      <c r="I31" s="28">
        <f t="shared" si="7"/>
        <v>-44282.15</v>
      </c>
      <c r="J31" s="28">
        <f t="shared" si="7"/>
        <v>-30731.539999999997</v>
      </c>
      <c r="K31" s="28">
        <f t="shared" si="7"/>
        <v>-30104.34</v>
      </c>
      <c r="L31" s="28">
        <f t="shared" si="7"/>
        <v>-25490.99</v>
      </c>
      <c r="M31" s="28">
        <f t="shared" si="7"/>
        <v>-13915.51</v>
      </c>
      <c r="N31" s="28">
        <f t="shared" si="7"/>
        <v>-9687.939999999999</v>
      </c>
      <c r="O31" s="28">
        <f t="shared" si="7"/>
        <v>-336866.99999999994</v>
      </c>
    </row>
    <row r="32" spans="1:15" ht="18.75" customHeight="1">
      <c r="A32" s="26" t="s">
        <v>39</v>
      </c>
      <c r="B32" s="29">
        <f>+B33</f>
        <v>-34667.6</v>
      </c>
      <c r="C32" s="29">
        <f>+C33</f>
        <v>-31640.4</v>
      </c>
      <c r="D32" s="29">
        <f aca="true" t="shared" si="8" ref="D32:O32">+D33</f>
        <v>-27064.4</v>
      </c>
      <c r="E32" s="29">
        <f t="shared" si="8"/>
        <v>-4840</v>
      </c>
      <c r="F32" s="29">
        <f t="shared" si="8"/>
        <v>-21432.4</v>
      </c>
      <c r="G32" s="29">
        <f t="shared" si="8"/>
        <v>-28036.8</v>
      </c>
      <c r="H32" s="29">
        <f t="shared" si="8"/>
        <v>-4510</v>
      </c>
      <c r="I32" s="29">
        <f t="shared" si="8"/>
        <v>-39252.4</v>
      </c>
      <c r="J32" s="29">
        <f t="shared" si="8"/>
        <v>-26285.6</v>
      </c>
      <c r="K32" s="29">
        <f t="shared" si="8"/>
        <v>-23892</v>
      </c>
      <c r="L32" s="29">
        <f t="shared" si="8"/>
        <v>-19892.4</v>
      </c>
      <c r="M32" s="29">
        <f t="shared" si="8"/>
        <v>-11026.4</v>
      </c>
      <c r="N32" s="29">
        <f t="shared" si="8"/>
        <v>-8280.8</v>
      </c>
      <c r="O32" s="29">
        <f t="shared" si="8"/>
        <v>-280821.19999999995</v>
      </c>
    </row>
    <row r="33" spans="1:26" ht="18.75" customHeight="1">
      <c r="A33" s="27" t="s">
        <v>40</v>
      </c>
      <c r="B33" s="16">
        <f>ROUND((-B9)*$G$3,2)</f>
        <v>-34667.6</v>
      </c>
      <c r="C33" s="16">
        <f aca="true" t="shared" si="9" ref="C33:N33">ROUND((-C9)*$G$3,2)</f>
        <v>-31640.4</v>
      </c>
      <c r="D33" s="16">
        <f t="shared" si="9"/>
        <v>-27064.4</v>
      </c>
      <c r="E33" s="16">
        <f t="shared" si="9"/>
        <v>-4840</v>
      </c>
      <c r="F33" s="16">
        <f t="shared" si="9"/>
        <v>-21432.4</v>
      </c>
      <c r="G33" s="16">
        <f t="shared" si="9"/>
        <v>-28036.8</v>
      </c>
      <c r="H33" s="16">
        <f t="shared" si="9"/>
        <v>-4510</v>
      </c>
      <c r="I33" s="16">
        <f t="shared" si="9"/>
        <v>-39252.4</v>
      </c>
      <c r="J33" s="16">
        <f t="shared" si="9"/>
        <v>-26285.6</v>
      </c>
      <c r="K33" s="16">
        <f t="shared" si="9"/>
        <v>-23892</v>
      </c>
      <c r="L33" s="16">
        <f t="shared" si="9"/>
        <v>-19892.4</v>
      </c>
      <c r="M33" s="16">
        <f t="shared" si="9"/>
        <v>-11026.4</v>
      </c>
      <c r="N33" s="16">
        <f t="shared" si="9"/>
        <v>-8280.8</v>
      </c>
      <c r="O33" s="30">
        <f aca="true" t="shared" si="10" ref="O33:O55">SUM(B33:N33)</f>
        <v>-280821.19999999995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41</v>
      </c>
      <c r="B34" s="29">
        <f>SUM(B35:B45)</f>
        <v>-7005.73</v>
      </c>
      <c r="C34" s="29">
        <f aca="true" t="shared" si="11" ref="C34:O34">SUM(C35:C45)</f>
        <v>-5104.6</v>
      </c>
      <c r="D34" s="29">
        <f t="shared" si="11"/>
        <v>-4745.33</v>
      </c>
      <c r="E34" s="29">
        <f t="shared" si="11"/>
        <v>-1347.25</v>
      </c>
      <c r="F34" s="29">
        <f t="shared" si="11"/>
        <v>-4760.3</v>
      </c>
      <c r="G34" s="29">
        <f t="shared" si="11"/>
        <v>-6377.01</v>
      </c>
      <c r="H34" s="29">
        <f t="shared" si="11"/>
        <v>-1122.71</v>
      </c>
      <c r="I34" s="29">
        <f t="shared" si="11"/>
        <v>-5029.75</v>
      </c>
      <c r="J34" s="29">
        <f t="shared" si="11"/>
        <v>-4445.94</v>
      </c>
      <c r="K34" s="29">
        <f t="shared" si="11"/>
        <v>-6212.34</v>
      </c>
      <c r="L34" s="29">
        <f t="shared" si="11"/>
        <v>-5598.59</v>
      </c>
      <c r="M34" s="29">
        <f t="shared" si="11"/>
        <v>-2889.11</v>
      </c>
      <c r="N34" s="29">
        <f t="shared" si="11"/>
        <v>-1407.14</v>
      </c>
      <c r="O34" s="29">
        <f t="shared" si="11"/>
        <v>-56045.8</v>
      </c>
    </row>
    <row r="35" spans="1:26" ht="18.75" customHeight="1">
      <c r="A35" s="27" t="s">
        <v>42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44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45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46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82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6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8.75" customHeight="1">
      <c r="A41" s="12" t="s">
        <v>83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8.75" customHeight="1">
      <c r="A42" s="12" t="s">
        <v>47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8.75" customHeight="1">
      <c r="A43" s="12" t="s">
        <v>48</v>
      </c>
      <c r="B43" s="31">
        <v>-7005.73</v>
      </c>
      <c r="C43" s="31">
        <v>-5104.6</v>
      </c>
      <c r="D43" s="31">
        <v>-4745.33</v>
      </c>
      <c r="E43" s="31">
        <v>-1347.25</v>
      </c>
      <c r="F43" s="31">
        <v>-4760.3</v>
      </c>
      <c r="G43" s="31">
        <v>-6377.01</v>
      </c>
      <c r="H43" s="31">
        <v>-1122.71</v>
      </c>
      <c r="I43" s="31">
        <v>-5029.75</v>
      </c>
      <c r="J43" s="31">
        <v>-4445.94</v>
      </c>
      <c r="K43" s="31">
        <v>-6212.34</v>
      </c>
      <c r="L43" s="31">
        <v>-5598.59</v>
      </c>
      <c r="M43" s="31">
        <v>-2889.11</v>
      </c>
      <c r="N43" s="31">
        <v>-1407.14</v>
      </c>
      <c r="O43" s="31">
        <f>SUM(B43:N43)</f>
        <v>-56045.8</v>
      </c>
      <c r="P43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8.75" customHeight="1">
      <c r="A44" s="12" t="s">
        <v>74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8.75" customHeight="1">
      <c r="A45" s="12" t="s">
        <v>75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8.75" customHeight="1">
      <c r="A47" s="26" t="s">
        <v>49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50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76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8.75" customHeight="1">
      <c r="A50" s="27" t="s">
        <v>79</v>
      </c>
      <c r="B50" s="33">
        <v>-56023.38</v>
      </c>
      <c r="C50" s="33">
        <v>-54394.14</v>
      </c>
      <c r="D50" s="33">
        <v>-39979.4</v>
      </c>
      <c r="E50" s="33">
        <v>-15882.39</v>
      </c>
      <c r="F50" s="33">
        <v>-49774.69</v>
      </c>
      <c r="G50" s="33">
        <v>-74358.23</v>
      </c>
      <c r="H50" s="33">
        <v>-14618.29</v>
      </c>
      <c r="I50" s="33">
        <v>-53648.37</v>
      </c>
      <c r="J50" s="33">
        <v>-40760.3</v>
      </c>
      <c r="K50" s="33">
        <v>-46581.99</v>
      </c>
      <c r="L50" s="33">
        <v>-39663.48</v>
      </c>
      <c r="M50" s="33">
        <v>-17576.86</v>
      </c>
      <c r="N50" s="33">
        <v>-6907.41</v>
      </c>
      <c r="O50" s="31">
        <f t="shared" si="10"/>
        <v>-510168.9299999999</v>
      </c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8.75" customHeight="1">
      <c r="A51" s="27" t="s">
        <v>80</v>
      </c>
      <c r="B51" s="33">
        <v>56023.38</v>
      </c>
      <c r="C51" s="33">
        <v>54394.14</v>
      </c>
      <c r="D51" s="33">
        <v>39979.4</v>
      </c>
      <c r="E51" s="33">
        <v>15882.39</v>
      </c>
      <c r="F51" s="33">
        <v>49774.69</v>
      </c>
      <c r="G51" s="33">
        <v>74358.23</v>
      </c>
      <c r="H51" s="33">
        <v>14618.29</v>
      </c>
      <c r="I51" s="33">
        <v>53648.37</v>
      </c>
      <c r="J51" s="33">
        <v>40760.3</v>
      </c>
      <c r="K51" s="33">
        <v>46581.99</v>
      </c>
      <c r="L51" s="33">
        <v>39663.48</v>
      </c>
      <c r="M51" s="33">
        <v>17576.86</v>
      </c>
      <c r="N51" s="33">
        <v>6907.41</v>
      </c>
      <c r="O51" s="31">
        <f t="shared" si="10"/>
        <v>510168.9299999999</v>
      </c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7"/>
      <c r="Q52" s="57"/>
      <c r="R52" s="57"/>
      <c r="S52" s="57"/>
      <c r="T52" s="57"/>
      <c r="U52" s="59"/>
      <c r="V52" s="60"/>
      <c r="W52" s="57"/>
      <c r="X52" s="57"/>
      <c r="Y52" s="57"/>
      <c r="Z52" s="57"/>
    </row>
    <row r="53" spans="1:26" ht="18.75" customHeight="1">
      <c r="A53" s="14" t="s">
        <v>51</v>
      </c>
      <c r="B53" s="34">
        <f>+B20+B31</f>
        <v>840337.7</v>
      </c>
      <c r="C53" s="34">
        <f aca="true" t="shared" si="13" ref="C53:N53">+C20+C31</f>
        <v>586022.94</v>
      </c>
      <c r="D53" s="34">
        <f t="shared" si="13"/>
        <v>555976.1399999999</v>
      </c>
      <c r="E53" s="34">
        <f t="shared" si="13"/>
        <v>160768.37</v>
      </c>
      <c r="F53" s="34">
        <f t="shared" si="13"/>
        <v>559654.69</v>
      </c>
      <c r="G53" s="34">
        <f t="shared" si="13"/>
        <v>755189.23</v>
      </c>
      <c r="H53" s="34">
        <f t="shared" si="13"/>
        <v>134414.18000000002</v>
      </c>
      <c r="I53" s="34">
        <f t="shared" si="13"/>
        <v>586859.44</v>
      </c>
      <c r="J53" s="34">
        <f t="shared" si="13"/>
        <v>516336.17</v>
      </c>
      <c r="K53" s="34">
        <f t="shared" si="13"/>
        <v>739264.7999999999</v>
      </c>
      <c r="L53" s="34">
        <f t="shared" si="13"/>
        <v>672780.57</v>
      </c>
      <c r="M53" s="34">
        <f t="shared" si="13"/>
        <v>354265.67999999993</v>
      </c>
      <c r="N53" s="34">
        <f t="shared" si="13"/>
        <v>164879.86</v>
      </c>
      <c r="O53" s="34">
        <f>SUM(B53:N53)</f>
        <v>6626749.7700000005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52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53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1"/>
      <c r="B57" s="62"/>
      <c r="C57" s="62"/>
      <c r="D57" s="63"/>
      <c r="E57" s="63"/>
      <c r="F57" s="63"/>
      <c r="G57" s="63"/>
      <c r="H57" s="63"/>
      <c r="I57" s="62"/>
      <c r="J57" s="63"/>
      <c r="K57" s="63"/>
      <c r="L57" s="63"/>
      <c r="M57" s="63"/>
      <c r="N57" s="63"/>
      <c r="O57" s="64"/>
      <c r="P57" s="57"/>
      <c r="Q57" s="57"/>
      <c r="R57" s="59"/>
      <c r="S57" s="57"/>
    </row>
    <row r="58" spans="1:17" ht="1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57"/>
      <c r="Q58" s="57"/>
    </row>
    <row r="59" spans="1:17" ht="18.75" customHeight="1">
      <c r="A59" s="14" t="s">
        <v>54</v>
      </c>
      <c r="B59" s="42">
        <f aca="true" t="shared" si="14" ref="B59:O59">SUM(B60:B70)</f>
        <v>840337.69</v>
      </c>
      <c r="C59" s="42">
        <f t="shared" si="14"/>
        <v>586022.9299999999</v>
      </c>
      <c r="D59" s="42">
        <f t="shared" si="14"/>
        <v>555976.14</v>
      </c>
      <c r="E59" s="42">
        <f t="shared" si="14"/>
        <v>160768.38</v>
      </c>
      <c r="F59" s="42">
        <f t="shared" si="14"/>
        <v>559654.69</v>
      </c>
      <c r="G59" s="42">
        <f t="shared" si="14"/>
        <v>755189.23</v>
      </c>
      <c r="H59" s="42">
        <f t="shared" si="14"/>
        <v>134414.18</v>
      </c>
      <c r="I59" s="42">
        <f t="shared" si="14"/>
        <v>586859.44</v>
      </c>
      <c r="J59" s="42">
        <f t="shared" si="14"/>
        <v>516336.17</v>
      </c>
      <c r="K59" s="42">
        <f t="shared" si="14"/>
        <v>739264.79</v>
      </c>
      <c r="L59" s="42">
        <f t="shared" si="14"/>
        <v>672780.56</v>
      </c>
      <c r="M59" s="42">
        <f t="shared" si="14"/>
        <v>354265.68</v>
      </c>
      <c r="N59" s="42">
        <f t="shared" si="14"/>
        <v>164879.86</v>
      </c>
      <c r="O59" s="34">
        <f t="shared" si="14"/>
        <v>6626749.739999999</v>
      </c>
      <c r="Q59"/>
    </row>
    <row r="60" spans="1:18" ht="18.75" customHeight="1">
      <c r="A60" s="26" t="s">
        <v>55</v>
      </c>
      <c r="B60" s="42">
        <v>695920.21</v>
      </c>
      <c r="C60" s="42">
        <v>428632.94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1124553.15</v>
      </c>
      <c r="P60"/>
      <c r="Q60"/>
      <c r="R60" s="41"/>
    </row>
    <row r="61" spans="1:16" ht="18.75" customHeight="1">
      <c r="A61" s="26" t="s">
        <v>56</v>
      </c>
      <c r="B61" s="42">
        <v>144417.48</v>
      </c>
      <c r="C61" s="42">
        <v>157389.99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301807.47</v>
      </c>
      <c r="P61"/>
    </row>
    <row r="62" spans="1:17" ht="18.75" customHeight="1">
      <c r="A62" s="26" t="s">
        <v>57</v>
      </c>
      <c r="B62" s="43">
        <v>0</v>
      </c>
      <c r="C62" s="43">
        <v>0</v>
      </c>
      <c r="D62" s="29">
        <v>555976.14</v>
      </c>
      <c r="E62" s="43">
        <v>0</v>
      </c>
      <c r="F62" s="43">
        <v>0</v>
      </c>
      <c r="G62" s="43">
        <v>0</v>
      </c>
      <c r="H62" s="42">
        <v>134414.18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690390.3200000001</v>
      </c>
      <c r="P62" s="52"/>
      <c r="Q62"/>
    </row>
    <row r="63" spans="1:18" ht="18.75" customHeight="1">
      <c r="A63" s="26" t="s">
        <v>58</v>
      </c>
      <c r="B63" s="43">
        <v>0</v>
      </c>
      <c r="C63" s="43">
        <v>0</v>
      </c>
      <c r="D63" s="43">
        <v>0</v>
      </c>
      <c r="E63" s="29">
        <v>160768.38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160768.38</v>
      </c>
      <c r="R63"/>
    </row>
    <row r="64" spans="1:19" ht="18.75" customHeight="1">
      <c r="A64" s="26" t="s">
        <v>59</v>
      </c>
      <c r="B64" s="43">
        <v>0</v>
      </c>
      <c r="C64" s="43">
        <v>0</v>
      </c>
      <c r="D64" s="43">
        <v>0</v>
      </c>
      <c r="E64" s="43">
        <v>0</v>
      </c>
      <c r="F64" s="29">
        <v>559654.69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559654.69</v>
      </c>
      <c r="S64"/>
    </row>
    <row r="65" spans="1:20" ht="18.75" customHeight="1">
      <c r="A65" s="26" t="s">
        <v>60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755189.23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755189.23</v>
      </c>
      <c r="T65"/>
    </row>
    <row r="66" spans="1:21" ht="18.75" customHeight="1">
      <c r="A66" s="26" t="s">
        <v>61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586859.44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586859.44</v>
      </c>
      <c r="U66"/>
    </row>
    <row r="67" spans="1:22" ht="18.75" customHeight="1">
      <c r="A67" s="26" t="s">
        <v>62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516336.17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516336.17</v>
      </c>
      <c r="V67"/>
    </row>
    <row r="68" spans="1:23" ht="18.75" customHeight="1">
      <c r="A68" s="26" t="s">
        <v>63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739264.79</v>
      </c>
      <c r="L68" s="29">
        <v>672780.56</v>
      </c>
      <c r="M68" s="43">
        <v>0</v>
      </c>
      <c r="N68" s="43">
        <v>0</v>
      </c>
      <c r="O68" s="34">
        <f t="shared" si="15"/>
        <v>1412045.35</v>
      </c>
      <c r="P68"/>
      <c r="W68"/>
    </row>
    <row r="69" spans="1:25" ht="18.75" customHeight="1">
      <c r="A69" s="26" t="s">
        <v>64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354265.68</v>
      </c>
      <c r="N69" s="43">
        <v>0</v>
      </c>
      <c r="O69" s="34">
        <f t="shared" si="15"/>
        <v>354265.68</v>
      </c>
      <c r="R69"/>
      <c r="Y69"/>
    </row>
    <row r="70" spans="1:26" ht="18.75" customHeight="1">
      <c r="A70" s="36" t="s">
        <v>65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164879.86</v>
      </c>
      <c r="O70" s="46">
        <f t="shared" si="15"/>
        <v>164879.86</v>
      </c>
      <c r="P70"/>
      <c r="S70"/>
      <c r="Z70"/>
    </row>
    <row r="71" spans="1:12" ht="21" customHeight="1">
      <c r="A71" s="47" t="s">
        <v>81</v>
      </c>
      <c r="B71" s="48"/>
      <c r="C71" s="48"/>
      <c r="D71"/>
      <c r="E71"/>
      <c r="F71"/>
      <c r="G71"/>
      <c r="H71" s="49"/>
      <c r="I71" s="49"/>
      <c r="J71"/>
      <c r="K71"/>
      <c r="L71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2023-01-16T19:51:32Z</dcterms:modified>
  <cp:category/>
  <cp:version/>
  <cp:contentType/>
  <cp:contentStatus/>
</cp:coreProperties>
</file>