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<sst xmlns="http://schemas.openxmlformats.org/spreadsheetml/2006/main" count="88" uniqueCount="85">
  <si>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</si>
  <si>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</si>
  <si>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</si>
  <si>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</si>
  <si>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</si>
  <si>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</si>
  <si>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</si>
  <si>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</si>
  <si>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</si>
  <si>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</si>
  <si>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</si>
  <si>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</si>
  <si>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</si>
  <si>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</si>
  <si>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</si>
  <si>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</si>
  <si>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</si>
  <si>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</si>
  <si>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</si>
  <si>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</si>
  <si>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</si>
  <si>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</si>
  <si>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</si>
  <si>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</si>
  <si>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</si>
  <si>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</si>
  <si>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</si>
  <si>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</si>
  <si>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</si>
  <si>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</si>
  <si>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</si>
  <si>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</si>
  <si>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</si>
  <si>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</si>
  <si>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</si>
  <si>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</si>
  <si>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</si>
  <si>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</si>
  <si>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</si>
  <si>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</si>
  <si>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</si>
  <si>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</si>
  <si>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</si>
  <si>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</si>
  <si>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</si>
  <si>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</si>
  <si>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</si>
  <si>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</si>
  <si>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</si>
  <si>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</si>
  <si>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</si>
  <si>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</si>
  <si>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</si>
  <si>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</si>
  <si>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</si>
  <si>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</si>
  <si>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</si>
  <si>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</si>
  <si>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</si>
  <si>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</si>
  <si>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</si>
  <si>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</si>
  <si>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</si>
  <si>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</si>
  <si>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</si>
  <si>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</si>
  <si>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</si>
  <si>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</si>
  <si>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</si>
  <si>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</si>
  <si>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</si>
  <si>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</si>
  <si>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</si>
  <si>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</si>
  <si>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</si>
  <si>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</si>
  <si>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</si>
  <si>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</si>
  <si>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</si>
  <si>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</si>
  <si>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</si>
  <si>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</si>
  <si>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</si>
  <si>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</si>
  <si>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12/11/22 - VENCIMENTO 21/11/22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</si>
</sst>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V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75390625" style="1" bestFit="1" customWidth="1"/>
    <col min="17" max="17" width="16.25390625" style="1" bestFit="1" customWidth="1"/>
    <col min="18" max="18" width="11.375" style="1" bestFit="1" customWidth="1"/>
    <col min="19" max="19" width="13.125" style="1" bestFit="1" customWidth="1"/>
    <col min="20" max="16384" width="9.00390625" style="1" customWidth="1"/>
  </cols>
  <sheetData>
    <row r="1" spans="1:15" ht="30.75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>
      <c r="A2" s="67" t="s">
        <v>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8" t="s">
        <v>1</v>
      </c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3</v>
      </c>
    </row>
    <row r="5" spans="1:15" ht="42" customHeight="1">
      <c r="A5" s="68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8"/>
    </row>
    <row r="6" spans="1:15" ht="20.25" customHeight="1">
      <c r="A6" s="68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8"/>
    </row>
    <row r="7" spans="1:22" ht="18.75" customHeight="1">
      <c r="A7" s="8" t="s">
        <v>27</v>
      </c>
      <c r="B7" s="9">
        <f aca="true" t="shared" si="0" ref="B7:O7">B8+B11</f>
        <v>270442</v>
      </c>
      <c r="C7" s="9">
        <f t="shared" si="0"/>
        <v>181489</v>
      </c>
      <c r="D7" s="9">
        <f t="shared" si="0"/>
        <v>197689</v>
      </c>
      <c r="E7" s="9">
        <f t="shared" si="0"/>
        <v>47490</v>
      </c>
      <c r="F7" s="9">
        <f t="shared" si="0"/>
        <v>152541</v>
      </c>
      <c r="G7" s="9">
        <f t="shared" si="0"/>
        <v>228338</v>
      </c>
      <c r="H7" s="9">
        <f t="shared" si="0"/>
        <v>27320</v>
      </c>
      <c r="I7" s="9">
        <f t="shared" si="0"/>
        <v>192260</v>
      </c>
      <c r="J7" s="9">
        <f t="shared" si="0"/>
        <v>153025</v>
      </c>
      <c r="K7" s="9">
        <f t="shared" si="0"/>
        <v>237415</v>
      </c>
      <c r="L7" s="9">
        <f t="shared" si="0"/>
        <v>186991</v>
      </c>
      <c r="M7" s="9">
        <f t="shared" si="0"/>
        <v>79250</v>
      </c>
      <c r="N7" s="9">
        <f t="shared" si="0"/>
        <v>51855</v>
      </c>
      <c r="O7" s="9">
        <f t="shared" si="0"/>
        <v>2006105</v>
      </c>
      <c r="P7"/>
      <c r="Q7"/>
      <c r="R7"/>
      <c r="S7"/>
      <c r="T7"/>
      <c r="U7"/>
      <c r="V7"/>
    </row>
    <row r="8" spans="1:22" ht="18.75" customHeight="1">
      <c r="A8" s="10" t="s">
        <v>28</v>
      </c>
      <c r="B8" s="11">
        <f aca="true" t="shared" si="1" ref="B8:O8">B9+B10</f>
        <v>11735</v>
      </c>
      <c r="C8" s="11">
        <f t="shared" si="1"/>
        <v>12000</v>
      </c>
      <c r="D8" s="11">
        <f t="shared" si="1"/>
        <v>9685</v>
      </c>
      <c r="E8" s="11">
        <f t="shared" si="1"/>
        <v>2029</v>
      </c>
      <c r="F8" s="11">
        <f t="shared" si="1"/>
        <v>7074</v>
      </c>
      <c r="G8" s="11">
        <f t="shared" si="1"/>
        <v>9359</v>
      </c>
      <c r="H8" s="11">
        <f t="shared" si="1"/>
        <v>1751</v>
      </c>
      <c r="I8" s="11">
        <f t="shared" si="1"/>
        <v>13617</v>
      </c>
      <c r="J8" s="11">
        <f t="shared" si="1"/>
        <v>8721</v>
      </c>
      <c r="K8" s="11">
        <f t="shared" si="1"/>
        <v>8131</v>
      </c>
      <c r="L8" s="11">
        <f t="shared" si="1"/>
        <v>6159</v>
      </c>
      <c r="M8" s="11">
        <f t="shared" si="1"/>
        <v>3822</v>
      </c>
      <c r="N8" s="11">
        <f t="shared" si="1"/>
        <v>3254</v>
      </c>
      <c r="O8" s="11">
        <f t="shared" si="1"/>
        <v>97337</v>
      </c>
      <c r="P8"/>
      <c r="Q8"/>
      <c r="R8"/>
      <c r="S8"/>
      <c r="T8"/>
      <c r="U8"/>
      <c r="V8"/>
    </row>
    <row r="9" spans="1:22" ht="18.75" customHeight="1">
      <c r="A9" s="12" t="s">
        <v>29</v>
      </c>
      <c r="B9" s="11">
        <v>11735</v>
      </c>
      <c r="C9" s="11">
        <v>12000</v>
      </c>
      <c r="D9" s="11">
        <v>9685</v>
      </c>
      <c r="E9" s="11">
        <v>2029</v>
      </c>
      <c r="F9" s="11">
        <v>7074</v>
      </c>
      <c r="G9" s="11">
        <v>9359</v>
      </c>
      <c r="H9" s="11">
        <v>1751</v>
      </c>
      <c r="I9" s="11">
        <v>13616</v>
      </c>
      <c r="J9" s="11">
        <v>8721</v>
      </c>
      <c r="K9" s="11">
        <v>8123</v>
      </c>
      <c r="L9" s="11">
        <v>6159</v>
      </c>
      <c r="M9" s="11">
        <v>3822</v>
      </c>
      <c r="N9" s="11">
        <v>3240</v>
      </c>
      <c r="O9" s="11">
        <f>SUM(B9:N9)</f>
        <v>97314</v>
      </c>
      <c r="P9"/>
      <c r="Q9"/>
      <c r="R9"/>
      <c r="S9"/>
      <c r="T9"/>
      <c r="U9"/>
      <c r="V9"/>
    </row>
    <row r="10" spans="1:22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8</v>
      </c>
      <c r="L10" s="13">
        <v>0</v>
      </c>
      <c r="M10" s="13">
        <v>0</v>
      </c>
      <c r="N10" s="13">
        <v>14</v>
      </c>
      <c r="O10" s="11">
        <f>SUM(B10:N10)</f>
        <v>23</v>
      </c>
      <c r="P10"/>
      <c r="Q10"/>
      <c r="R10"/>
      <c r="S10"/>
      <c r="T10"/>
      <c r="U10"/>
      <c r="V10"/>
    </row>
    <row r="11" spans="1:22" ht="18.75" customHeight="1">
      <c r="A11" s="10" t="s">
        <v>73</v>
      </c>
      <c r="B11" s="13">
        <v>258707</v>
      </c>
      <c r="C11" s="13">
        <v>169489</v>
      </c>
      <c r="D11" s="13">
        <v>188004</v>
      </c>
      <c r="E11" s="13">
        <v>45461</v>
      </c>
      <c r="F11" s="13">
        <v>145467</v>
      </c>
      <c r="G11" s="13">
        <v>218979</v>
      </c>
      <c r="H11" s="13">
        <v>25569</v>
      </c>
      <c r="I11" s="13">
        <v>178643</v>
      </c>
      <c r="J11" s="13">
        <v>144304</v>
      </c>
      <c r="K11" s="13">
        <v>229284</v>
      </c>
      <c r="L11" s="13">
        <v>180832</v>
      </c>
      <c r="M11" s="13">
        <v>75428</v>
      </c>
      <c r="N11" s="13">
        <v>48601</v>
      </c>
      <c r="O11" s="11">
        <f>SUM(B11:N11)</f>
        <v>1908768</v>
      </c>
      <c r="P11"/>
      <c r="Q11"/>
      <c r="R11"/>
      <c r="S11"/>
      <c r="T11"/>
      <c r="U11"/>
      <c r="V11"/>
    </row>
    <row r="12" spans="1:22" ht="18.75" customHeight="1">
      <c r="A12" s="12" t="s">
        <v>77</v>
      </c>
      <c r="B12" s="13">
        <v>18772</v>
      </c>
      <c r="C12" s="13">
        <v>16278</v>
      </c>
      <c r="D12" s="13">
        <v>14705</v>
      </c>
      <c r="E12" s="13">
        <v>5051</v>
      </c>
      <c r="F12" s="13">
        <v>14272</v>
      </c>
      <c r="G12" s="13">
        <v>22959</v>
      </c>
      <c r="H12" s="13">
        <v>2960</v>
      </c>
      <c r="I12" s="13">
        <v>18152</v>
      </c>
      <c r="J12" s="13">
        <v>12532</v>
      </c>
      <c r="K12" s="13">
        <v>15450</v>
      </c>
      <c r="L12" s="13">
        <v>11741</v>
      </c>
      <c r="M12" s="13">
        <v>4273</v>
      </c>
      <c r="N12" s="13">
        <v>2162</v>
      </c>
      <c r="O12" s="11">
        <f>SUM(B12:N12)</f>
        <v>159307</v>
      </c>
      <c r="P12"/>
      <c r="Q12"/>
      <c r="R12"/>
      <c r="S12"/>
      <c r="T12"/>
      <c r="U12"/>
      <c r="V12"/>
    </row>
    <row r="13" spans="1:15" ht="15" customHeight="1">
      <c r="A13" s="12" t="s">
        <v>78</v>
      </c>
      <c r="B13" s="15">
        <f aca="true" t="shared" si="2" ref="B13:N13">B11-B12</f>
        <v>239935</v>
      </c>
      <c r="C13" s="15">
        <f t="shared" si="2"/>
        <v>153211</v>
      </c>
      <c r="D13" s="15">
        <f t="shared" si="2"/>
        <v>173299</v>
      </c>
      <c r="E13" s="15">
        <f t="shared" si="2"/>
        <v>40410</v>
      </c>
      <c r="F13" s="15">
        <f t="shared" si="2"/>
        <v>131195</v>
      </c>
      <c r="G13" s="15">
        <f t="shared" si="2"/>
        <v>196020</v>
      </c>
      <c r="H13" s="15">
        <f t="shared" si="2"/>
        <v>22609</v>
      </c>
      <c r="I13" s="15">
        <f t="shared" si="2"/>
        <v>160491</v>
      </c>
      <c r="J13" s="15">
        <f t="shared" si="2"/>
        <v>131772</v>
      </c>
      <c r="K13" s="15">
        <f t="shared" si="2"/>
        <v>213834</v>
      </c>
      <c r="L13" s="15">
        <f t="shared" si="2"/>
        <v>169091</v>
      </c>
      <c r="M13" s="15">
        <f t="shared" si="2"/>
        <v>71155</v>
      </c>
      <c r="N13" s="15">
        <f t="shared" si="2"/>
        <v>46439</v>
      </c>
      <c r="O13" s="11">
        <f>SUM(B13:N13)</f>
        <v>1749461</v>
      </c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2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</row>
    <row r="16" spans="1:22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</row>
    <row r="17" spans="1:22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</row>
    <row r="18" spans="1:22" ht="18.75" customHeight="1">
      <c r="A18" s="14" t="s">
        <v>32</v>
      </c>
      <c r="B18" s="19">
        <v>1.195989771996633</v>
      </c>
      <c r="C18" s="19">
        <v>1.267485663718314</v>
      </c>
      <c r="D18" s="19">
        <v>1.288177992403852</v>
      </c>
      <c r="E18" s="19">
        <v>0.89670333517757</v>
      </c>
      <c r="F18" s="19">
        <v>1.308650575434712</v>
      </c>
      <c r="G18" s="19">
        <v>1.441771226343087</v>
      </c>
      <c r="H18" s="19">
        <v>1.623063914595778</v>
      </c>
      <c r="I18" s="19">
        <v>1.147727936995759</v>
      </c>
      <c r="J18" s="19">
        <v>1.327670113086526</v>
      </c>
      <c r="K18" s="19">
        <v>1.168519359273487</v>
      </c>
      <c r="L18" s="19">
        <v>1.213963812826861</v>
      </c>
      <c r="M18" s="19">
        <v>1.195455714386813</v>
      </c>
      <c r="N18" s="19">
        <v>1.094979903726306</v>
      </c>
      <c r="O18" s="18"/>
      <c r="P18"/>
      <c r="Q18"/>
      <c r="R18"/>
      <c r="S18"/>
      <c r="T18"/>
      <c r="U18"/>
      <c r="V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9" ht="18.75" customHeight="1">
      <c r="A20" s="23" t="s">
        <v>68</v>
      </c>
      <c r="B20" s="24">
        <f aca="true" t="shared" si="3" ref="B20:N20">SUM(B21:B29)</f>
        <v>1061779.1300000001</v>
      </c>
      <c r="C20" s="24">
        <f t="shared" si="3"/>
        <v>761029.32</v>
      </c>
      <c r="D20" s="24">
        <f t="shared" si="3"/>
        <v>729746.0399999999</v>
      </c>
      <c r="E20" s="24">
        <f t="shared" si="3"/>
        <v>213666.5</v>
      </c>
      <c r="F20" s="24">
        <f t="shared" si="3"/>
        <v>659520.84</v>
      </c>
      <c r="G20" s="24">
        <f t="shared" si="3"/>
        <v>917968.41</v>
      </c>
      <c r="H20" s="24">
        <f t="shared" si="3"/>
        <v>164246.13</v>
      </c>
      <c r="I20" s="24">
        <f t="shared" si="3"/>
        <v>741661.26</v>
      </c>
      <c r="J20" s="24">
        <f t="shared" si="3"/>
        <v>668181.9999999999</v>
      </c>
      <c r="K20" s="24">
        <f t="shared" si="3"/>
        <v>880073.7099999998</v>
      </c>
      <c r="L20" s="24">
        <f t="shared" si="3"/>
        <v>822014.72</v>
      </c>
      <c r="M20" s="24">
        <f t="shared" si="3"/>
        <v>405246.66000000003</v>
      </c>
      <c r="N20" s="24">
        <f t="shared" si="3"/>
        <v>214463.97</v>
      </c>
      <c r="O20" s="24">
        <f>O21+O22+O23+O24+O25+O26+O27++O28+O29</f>
        <v>8239598.6899999995</v>
      </c>
      <c r="P20" s="49"/>
      <c r="Q20" s="49"/>
      <c r="R20" s="49"/>
      <c r="S20" s="49"/>
    </row>
    <row r="21" spans="1:15" ht="18.75" customHeight="1">
      <c r="A21" s="25" t="s">
        <v>33</v>
      </c>
      <c r="B21" s="27">
        <f aca="true" t="shared" si="4" ref="B21:N21">ROUND(B15*B7,2)</f>
        <v>794125.89</v>
      </c>
      <c r="C21" s="27">
        <f t="shared" si="4"/>
        <v>550546.88</v>
      </c>
      <c r="D21" s="27">
        <f t="shared" si="4"/>
        <v>525931.82</v>
      </c>
      <c r="E21" s="27">
        <f t="shared" si="4"/>
        <v>215837.3</v>
      </c>
      <c r="F21" s="27">
        <f t="shared" si="4"/>
        <v>470375.43</v>
      </c>
      <c r="G21" s="27">
        <f t="shared" si="4"/>
        <v>579339.17</v>
      </c>
      <c r="H21" s="27">
        <f t="shared" si="4"/>
        <v>93065.58</v>
      </c>
      <c r="I21" s="27">
        <f t="shared" si="4"/>
        <v>579106.35</v>
      </c>
      <c r="J21" s="27">
        <f t="shared" si="4"/>
        <v>463604.54</v>
      </c>
      <c r="K21" s="27">
        <f t="shared" si="4"/>
        <v>679885.34</v>
      </c>
      <c r="L21" s="27">
        <f t="shared" si="4"/>
        <v>609721.55</v>
      </c>
      <c r="M21" s="27">
        <f t="shared" si="4"/>
        <v>298186.05</v>
      </c>
      <c r="N21" s="27">
        <f t="shared" si="4"/>
        <v>176239.59</v>
      </c>
      <c r="O21" s="27">
        <f aca="true" t="shared" si="5" ref="O21:O29">SUM(B21:N21)</f>
        <v>6035965.489999999</v>
      </c>
    </row>
    <row r="22" spans="1:19" ht="18.75" customHeight="1">
      <c r="A22" s="25" t="s">
        <v>34</v>
      </c>
      <c r="B22" s="27">
        <f>IF(B18&lt;&gt;0,ROUND((B18-1)*B21,2),0)</f>
        <v>155640.55</v>
      </c>
      <c r="C22" s="27">
        <f aca="true" t="shared" si="6" ref="C22:N22">IF(C18&lt;&gt;0,ROUND((C18-1)*C21,2),0)</f>
        <v>147263.4</v>
      </c>
      <c r="D22" s="27">
        <f t="shared" si="6"/>
        <v>151561.98</v>
      </c>
      <c r="E22" s="27">
        <f t="shared" si="6"/>
        <v>-22295.27</v>
      </c>
      <c r="F22" s="27">
        <f t="shared" si="6"/>
        <v>145181.65</v>
      </c>
      <c r="G22" s="27">
        <f t="shared" si="6"/>
        <v>255935.38</v>
      </c>
      <c r="H22" s="27">
        <f t="shared" si="6"/>
        <v>57985.8</v>
      </c>
      <c r="I22" s="27">
        <f t="shared" si="6"/>
        <v>85550.19</v>
      </c>
      <c r="J22" s="27">
        <f t="shared" si="6"/>
        <v>151909.35</v>
      </c>
      <c r="K22" s="27">
        <f t="shared" si="6"/>
        <v>114573.84</v>
      </c>
      <c r="L22" s="27">
        <f t="shared" si="6"/>
        <v>130458.35</v>
      </c>
      <c r="M22" s="27">
        <f t="shared" si="6"/>
        <v>58282.17</v>
      </c>
      <c r="N22" s="27">
        <f t="shared" si="6"/>
        <v>16739.22</v>
      </c>
      <c r="O22" s="27">
        <f t="shared" si="5"/>
        <v>1448786.61</v>
      </c>
      <c r="S22" s="50"/>
    </row>
    <row r="23" spans="1:15" ht="18.75" customHeight="1">
      <c r="A23" s="25" t="s">
        <v>35</v>
      </c>
      <c r="B23" s="27">
        <v>46007.78</v>
      </c>
      <c r="C23" s="27">
        <v>33709.72</v>
      </c>
      <c r="D23" s="27">
        <v>21798.56</v>
      </c>
      <c r="E23" s="27">
        <v>8882.53</v>
      </c>
      <c r="F23" s="27">
        <v>23620.68</v>
      </c>
      <c r="G23" s="27">
        <v>36728.47</v>
      </c>
      <c r="H23" s="27">
        <v>4641.34</v>
      </c>
      <c r="I23" s="27">
        <v>31574.42</v>
      </c>
      <c r="J23" s="27">
        <v>29075.99</v>
      </c>
      <c r="K23" s="27">
        <v>40602.41</v>
      </c>
      <c r="L23" s="27">
        <v>37107.81</v>
      </c>
      <c r="M23" s="27">
        <v>16978.63</v>
      </c>
      <c r="N23" s="27">
        <v>10644.57</v>
      </c>
      <c r="O23" s="27">
        <f t="shared" si="5"/>
        <v>341372.91000000003</v>
      </c>
    </row>
    <row r="24" spans="1:15" ht="18.75" customHeight="1">
      <c r="A24" s="25" t="s">
        <v>36</v>
      </c>
      <c r="B24" s="27">
        <v>3574.14</v>
      </c>
      <c r="C24" s="27">
        <v>3574.14</v>
      </c>
      <c r="D24" s="27">
        <v>1787.07</v>
      </c>
      <c r="E24" s="27">
        <v>1787.07</v>
      </c>
      <c r="F24" s="27">
        <v>1787.07</v>
      </c>
      <c r="G24" s="27">
        <v>1787.07</v>
      </c>
      <c r="H24" s="27">
        <v>1787.07</v>
      </c>
      <c r="I24" s="27">
        <v>1787.07</v>
      </c>
      <c r="J24" s="27">
        <v>1787.07</v>
      </c>
      <c r="K24" s="27">
        <v>1787.07</v>
      </c>
      <c r="L24" s="27">
        <v>1787.07</v>
      </c>
      <c r="M24" s="27">
        <v>1787.07</v>
      </c>
      <c r="N24" s="27">
        <v>1787.07</v>
      </c>
      <c r="O24" s="27">
        <f t="shared" si="5"/>
        <v>26806.05</v>
      </c>
    </row>
    <row r="25" spans="1:15" ht="18.75" customHeight="1">
      <c r="A25" s="25" t="s">
        <v>37</v>
      </c>
      <c r="B25" s="27">
        <v>0</v>
      </c>
      <c r="C25" s="27">
        <v>0</v>
      </c>
      <c r="D25" s="27">
        <v>-4249.04</v>
      </c>
      <c r="E25" s="27">
        <v>0</v>
      </c>
      <c r="F25" s="27">
        <v>-10591.66</v>
      </c>
      <c r="G25" s="27">
        <v>0</v>
      </c>
      <c r="H25" s="27">
        <v>-2174.31</v>
      </c>
      <c r="I25" s="27">
        <v>0</v>
      </c>
      <c r="J25" s="27">
        <v>-6407.91</v>
      </c>
      <c r="K25" s="27">
        <v>0</v>
      </c>
      <c r="L25" s="27">
        <v>0</v>
      </c>
      <c r="M25" s="27">
        <v>0</v>
      </c>
      <c r="N25" s="27">
        <v>0</v>
      </c>
      <c r="O25" s="27">
        <f t="shared" si="5"/>
        <v>-23422.920000000002</v>
      </c>
    </row>
    <row r="26" spans="1:22" ht="18.75" customHeight="1">
      <c r="A26" s="25" t="s">
        <v>69</v>
      </c>
      <c r="B26" s="27">
        <v>1281.42</v>
      </c>
      <c r="C26" s="27">
        <v>942.22</v>
      </c>
      <c r="D26" s="27">
        <v>893.76</v>
      </c>
      <c r="E26" s="27">
        <v>261.13</v>
      </c>
      <c r="F26" s="27">
        <v>807.62</v>
      </c>
      <c r="G26" s="27">
        <v>1119.89</v>
      </c>
      <c r="H26" s="27">
        <v>199.21</v>
      </c>
      <c r="I26" s="27">
        <v>893.76</v>
      </c>
      <c r="J26" s="27">
        <v>821.08</v>
      </c>
      <c r="K26" s="27">
        <v>1071.44</v>
      </c>
      <c r="L26" s="27">
        <v>998.75</v>
      </c>
      <c r="M26" s="27">
        <v>481.88</v>
      </c>
      <c r="N26" s="27">
        <v>261.1</v>
      </c>
      <c r="O26" s="27">
        <f t="shared" si="5"/>
        <v>10033.26</v>
      </c>
      <c r="P26"/>
      <c r="Q26"/>
      <c r="R26"/>
      <c r="S26"/>
      <c r="T26"/>
      <c r="U26"/>
      <c r="V26"/>
    </row>
    <row r="27" spans="1:22" ht="18.75" customHeight="1">
      <c r="A27" s="25" t="s">
        <v>70</v>
      </c>
      <c r="B27" s="27">
        <v>986.46</v>
      </c>
      <c r="C27" s="27">
        <v>734.51</v>
      </c>
      <c r="D27" s="27">
        <v>644.18</v>
      </c>
      <c r="E27" s="27">
        <v>196.77</v>
      </c>
      <c r="F27" s="27">
        <v>648.25</v>
      </c>
      <c r="G27" s="27">
        <v>873.27</v>
      </c>
      <c r="H27" s="27">
        <v>161.72</v>
      </c>
      <c r="I27" s="27">
        <v>683.29</v>
      </c>
      <c r="J27" s="27">
        <v>646.88</v>
      </c>
      <c r="K27" s="27">
        <v>839.64</v>
      </c>
      <c r="L27" s="27">
        <v>745.26</v>
      </c>
      <c r="M27" s="27">
        <v>421.81</v>
      </c>
      <c r="N27" s="27">
        <v>221.02</v>
      </c>
      <c r="O27" s="27">
        <f t="shared" si="5"/>
        <v>7803.060000000001</v>
      </c>
      <c r="P27"/>
      <c r="Q27"/>
      <c r="R27"/>
      <c r="S27"/>
      <c r="T27"/>
      <c r="U27"/>
      <c r="V27"/>
    </row>
    <row r="28" spans="1:22" ht="18.75" customHeight="1">
      <c r="A28" s="25" t="s">
        <v>71</v>
      </c>
      <c r="B28" s="27">
        <v>460.18</v>
      </c>
      <c r="C28" s="27">
        <v>342.62</v>
      </c>
      <c r="D28" s="27">
        <v>300.5</v>
      </c>
      <c r="E28" s="27">
        <v>91.79</v>
      </c>
      <c r="F28" s="27">
        <v>302.39</v>
      </c>
      <c r="G28" s="27">
        <v>407.38</v>
      </c>
      <c r="H28" s="27">
        <v>75.44</v>
      </c>
      <c r="I28" s="27">
        <v>316.85</v>
      </c>
      <c r="J28" s="27">
        <v>304.9</v>
      </c>
      <c r="K28" s="27">
        <v>386</v>
      </c>
      <c r="L28" s="27">
        <v>347.65</v>
      </c>
      <c r="M28" s="27">
        <v>196.77</v>
      </c>
      <c r="N28" s="27">
        <v>103.1</v>
      </c>
      <c r="O28" s="27">
        <f t="shared" si="5"/>
        <v>3635.57</v>
      </c>
      <c r="P28"/>
      <c r="Q28"/>
      <c r="R28"/>
      <c r="S28"/>
      <c r="T28"/>
      <c r="U28"/>
      <c r="V28"/>
    </row>
    <row r="29" spans="1:22" ht="18.75" customHeight="1">
      <c r="A29" s="25" t="s">
        <v>72</v>
      </c>
      <c r="B29" s="27">
        <v>59702.71</v>
      </c>
      <c r="C29" s="27">
        <v>23915.83</v>
      </c>
      <c r="D29" s="27">
        <v>31077.21</v>
      </c>
      <c r="E29" s="27">
        <v>8905.18</v>
      </c>
      <c r="F29" s="27">
        <v>27389.41</v>
      </c>
      <c r="G29" s="27">
        <v>41777.78</v>
      </c>
      <c r="H29" s="27">
        <v>8504.28</v>
      </c>
      <c r="I29" s="27">
        <v>41749.33</v>
      </c>
      <c r="J29" s="27">
        <v>26440.1</v>
      </c>
      <c r="K29" s="27">
        <v>40927.97</v>
      </c>
      <c r="L29" s="27">
        <v>40848.28</v>
      </c>
      <c r="M29" s="27">
        <v>28912.28</v>
      </c>
      <c r="N29" s="27">
        <v>8468.3</v>
      </c>
      <c r="O29" s="27">
        <f t="shared" si="5"/>
        <v>388618.66</v>
      </c>
      <c r="P29"/>
      <c r="Q29"/>
      <c r="R29"/>
      <c r="S29"/>
      <c r="T29"/>
      <c r="U29"/>
      <c r="V29"/>
    </row>
    <row r="30" spans="1:15" ht="15" customHeight="1">
      <c r="A30" s="26"/>
      <c r="B30" s="16"/>
      <c r="C30" s="1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1:15" ht="18.75" customHeight="1">
      <c r="A31" s="14" t="s">
        <v>38</v>
      </c>
      <c r="B31" s="27">
        <f>+B32+B34+B47+B48+B49+B54-B55</f>
        <v>-58759.479999999996</v>
      </c>
      <c r="C31" s="27">
        <f aca="true" t="shared" si="7" ref="C31:O31">+C32+C34+C47+C48+C49+C54-C55</f>
        <v>-58039.32</v>
      </c>
      <c r="D31" s="27">
        <f t="shared" si="7"/>
        <v>-47583.87</v>
      </c>
      <c r="E31" s="27">
        <f t="shared" si="7"/>
        <v>-10379.64</v>
      </c>
      <c r="F31" s="27">
        <f t="shared" si="7"/>
        <v>-35616.45</v>
      </c>
      <c r="G31" s="27">
        <f t="shared" si="7"/>
        <v>-47406.909999999996</v>
      </c>
      <c r="H31" s="27">
        <f t="shared" si="7"/>
        <v>-8812.14</v>
      </c>
      <c r="I31" s="27">
        <f t="shared" si="7"/>
        <v>-64880.270000000004</v>
      </c>
      <c r="J31" s="27">
        <f t="shared" si="7"/>
        <v>-42938.1</v>
      </c>
      <c r="K31" s="27">
        <f t="shared" si="7"/>
        <v>-41699.06</v>
      </c>
      <c r="L31" s="27">
        <f t="shared" si="7"/>
        <v>-32653.28</v>
      </c>
      <c r="M31" s="27">
        <f t="shared" si="7"/>
        <v>-19496.34</v>
      </c>
      <c r="N31" s="27">
        <f t="shared" si="7"/>
        <v>-15708.07</v>
      </c>
      <c r="O31" s="27">
        <f t="shared" si="7"/>
        <v>-483972.93000000005</v>
      </c>
    </row>
    <row r="32" spans="1:15" ht="18.75" customHeight="1">
      <c r="A32" s="25" t="s">
        <v>39</v>
      </c>
      <c r="B32" s="28">
        <f>+B33</f>
        <v>-51634</v>
      </c>
      <c r="C32" s="28">
        <f>+C33</f>
        <v>-52800</v>
      </c>
      <c r="D32" s="28">
        <f aca="true" t="shared" si="8" ref="D32:O32">+D33</f>
        <v>-42614</v>
      </c>
      <c r="E32" s="28">
        <f t="shared" si="8"/>
        <v>-8927.6</v>
      </c>
      <c r="F32" s="28">
        <f t="shared" si="8"/>
        <v>-31125.6</v>
      </c>
      <c r="G32" s="28">
        <f t="shared" si="8"/>
        <v>-41179.6</v>
      </c>
      <c r="H32" s="28">
        <f t="shared" si="8"/>
        <v>-7704.4</v>
      </c>
      <c r="I32" s="28">
        <f t="shared" si="8"/>
        <v>-59910.4</v>
      </c>
      <c r="J32" s="28">
        <f t="shared" si="8"/>
        <v>-38372.4</v>
      </c>
      <c r="K32" s="28">
        <f t="shared" si="8"/>
        <v>-35741.2</v>
      </c>
      <c r="L32" s="28">
        <f t="shared" si="8"/>
        <v>-27099.6</v>
      </c>
      <c r="M32" s="28">
        <f t="shared" si="8"/>
        <v>-16816.8</v>
      </c>
      <c r="N32" s="28">
        <f t="shared" si="8"/>
        <v>-14256</v>
      </c>
      <c r="O32" s="28">
        <f t="shared" si="8"/>
        <v>-428181.60000000003</v>
      </c>
    </row>
    <row r="33" spans="1:22" ht="18.75" customHeight="1">
      <c r="A33" s="26" t="s">
        <v>40</v>
      </c>
      <c r="B33" s="16">
        <f>ROUND((-B9)*$G$3,2)</f>
        <v>-51634</v>
      </c>
      <c r="C33" s="16">
        <f aca="true" t="shared" si="9" ref="C33:N33">ROUND((-C9)*$G$3,2)</f>
        <v>-52800</v>
      </c>
      <c r="D33" s="16">
        <f t="shared" si="9"/>
        <v>-42614</v>
      </c>
      <c r="E33" s="16">
        <f t="shared" si="9"/>
        <v>-8927.6</v>
      </c>
      <c r="F33" s="16">
        <f t="shared" si="9"/>
        <v>-31125.6</v>
      </c>
      <c r="G33" s="16">
        <f t="shared" si="9"/>
        <v>-41179.6</v>
      </c>
      <c r="H33" s="16">
        <f t="shared" si="9"/>
        <v>-7704.4</v>
      </c>
      <c r="I33" s="16">
        <f t="shared" si="9"/>
        <v>-59910.4</v>
      </c>
      <c r="J33" s="16">
        <f t="shared" si="9"/>
        <v>-38372.4</v>
      </c>
      <c r="K33" s="16">
        <f t="shared" si="9"/>
        <v>-35741.2</v>
      </c>
      <c r="L33" s="16">
        <f t="shared" si="9"/>
        <v>-27099.6</v>
      </c>
      <c r="M33" s="16">
        <f t="shared" si="9"/>
        <v>-16816.8</v>
      </c>
      <c r="N33" s="16">
        <f t="shared" si="9"/>
        <v>-14256</v>
      </c>
      <c r="O33" s="29">
        <f aca="true" t="shared" si="10" ref="O33:O55">SUM(B33:N33)</f>
        <v>-428181.60000000003</v>
      </c>
      <c r="P33"/>
      <c r="Q33"/>
      <c r="R33"/>
      <c r="S33"/>
      <c r="T33"/>
      <c r="U33"/>
      <c r="V33"/>
    </row>
    <row r="34" spans="1:15" ht="18.75" customHeight="1">
      <c r="A34" s="25" t="s">
        <v>41</v>
      </c>
      <c r="B34" s="28">
        <f>SUM(B35:B45)</f>
        <v>-7125.48</v>
      </c>
      <c r="C34" s="28">
        <f aca="true" t="shared" si="11" ref="C34:O34">SUM(C35:C45)</f>
        <v>-5239.32</v>
      </c>
      <c r="D34" s="28">
        <f t="shared" si="11"/>
        <v>-4969.87</v>
      </c>
      <c r="E34" s="28">
        <f t="shared" si="11"/>
        <v>-1452.04</v>
      </c>
      <c r="F34" s="28">
        <f t="shared" si="11"/>
        <v>-4490.85</v>
      </c>
      <c r="G34" s="28">
        <f t="shared" si="11"/>
        <v>-6227.31</v>
      </c>
      <c r="H34" s="28">
        <f t="shared" si="11"/>
        <v>-1107.74</v>
      </c>
      <c r="I34" s="28">
        <f t="shared" si="11"/>
        <v>-4969.87</v>
      </c>
      <c r="J34" s="28">
        <f t="shared" si="11"/>
        <v>-4565.7</v>
      </c>
      <c r="K34" s="28">
        <f t="shared" si="11"/>
        <v>-5957.86</v>
      </c>
      <c r="L34" s="28">
        <f t="shared" si="11"/>
        <v>-5553.68</v>
      </c>
      <c r="M34" s="28">
        <f t="shared" si="11"/>
        <v>-2679.54</v>
      </c>
      <c r="N34" s="28">
        <f t="shared" si="11"/>
        <v>-1452.07</v>
      </c>
      <c r="O34" s="28">
        <f t="shared" si="11"/>
        <v>-55791.33</v>
      </c>
    </row>
    <row r="35" spans="1:22" ht="18.75" customHeight="1">
      <c r="A35" s="26" t="s">
        <v>42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f t="shared" si="10"/>
        <v>0</v>
      </c>
      <c r="P35"/>
      <c r="Q35"/>
      <c r="R35"/>
      <c r="S35"/>
      <c r="T35"/>
      <c r="U35"/>
      <c r="V35"/>
    </row>
    <row r="36" spans="1:22" ht="18.75" customHeight="1">
      <c r="A36" s="26" t="s">
        <v>43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f t="shared" si="10"/>
        <v>0</v>
      </c>
      <c r="P36"/>
      <c r="Q36"/>
      <c r="R36"/>
      <c r="S36"/>
      <c r="T36"/>
      <c r="U36"/>
      <c r="V36"/>
    </row>
    <row r="37" spans="1:22" ht="18.75" customHeight="1">
      <c r="A37" s="26" t="s">
        <v>44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f t="shared" si="10"/>
        <v>0</v>
      </c>
      <c r="P37"/>
      <c r="Q37"/>
      <c r="R37"/>
      <c r="S37"/>
      <c r="T37"/>
      <c r="U37"/>
      <c r="V37"/>
    </row>
    <row r="38" spans="1:22" ht="18.75" customHeight="1">
      <c r="A38" s="26" t="s">
        <v>45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f t="shared" si="10"/>
        <v>0</v>
      </c>
      <c r="P38"/>
      <c r="Q38"/>
      <c r="R38"/>
      <c r="S38"/>
      <c r="T38"/>
      <c r="U38"/>
      <c r="V38"/>
    </row>
    <row r="39" spans="1:22" ht="18.75" customHeight="1">
      <c r="A39" s="26" t="s">
        <v>46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f t="shared" si="10"/>
        <v>0</v>
      </c>
      <c r="P39"/>
      <c r="Q39"/>
      <c r="R39"/>
      <c r="S39"/>
      <c r="T39"/>
      <c r="U39"/>
      <c r="V39"/>
    </row>
    <row r="40" spans="1:22" ht="18.75" customHeight="1">
      <c r="A40" s="12" t="s">
        <v>82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f t="shared" si="10"/>
        <v>0</v>
      </c>
      <c r="P40" s="56"/>
      <c r="Q40" s="56"/>
      <c r="R40" s="56"/>
      <c r="S40" s="56"/>
      <c r="T40" s="56"/>
      <c r="U40" s="56"/>
      <c r="V40" s="56"/>
    </row>
    <row r="41" spans="1:22" ht="18.75" customHeight="1">
      <c r="A41" s="12" t="s">
        <v>83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f t="shared" si="10"/>
        <v>0</v>
      </c>
      <c r="P41" s="56"/>
      <c r="Q41" s="56"/>
      <c r="R41" s="56"/>
      <c r="S41" s="56"/>
      <c r="T41" s="56"/>
      <c r="U41" s="56"/>
      <c r="V41" s="56"/>
    </row>
    <row r="42" spans="1:22" ht="18.75" customHeight="1">
      <c r="A42" s="12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f t="shared" si="10"/>
        <v>0</v>
      </c>
      <c r="P42" s="56"/>
      <c r="Q42" s="56"/>
      <c r="R42" s="56"/>
      <c r="S42" s="56"/>
      <c r="T42" s="56"/>
      <c r="U42" s="56"/>
      <c r="V42" s="56"/>
    </row>
    <row r="43" spans="1:22" ht="18.75" customHeight="1">
      <c r="A43" s="12" t="s">
        <v>48</v>
      </c>
      <c r="B43" s="30">
        <v>-7125.48</v>
      </c>
      <c r="C43" s="30">
        <v>-5239.32</v>
      </c>
      <c r="D43" s="30">
        <v>-4969.87</v>
      </c>
      <c r="E43" s="30">
        <v>-1452.04</v>
      </c>
      <c r="F43" s="30">
        <v>-4490.85</v>
      </c>
      <c r="G43" s="30">
        <v>-6227.31</v>
      </c>
      <c r="H43" s="30">
        <v>-1107.74</v>
      </c>
      <c r="I43" s="30">
        <v>-4969.87</v>
      </c>
      <c r="J43" s="30">
        <v>-4565.7</v>
      </c>
      <c r="K43" s="30">
        <v>-5957.86</v>
      </c>
      <c r="L43" s="30">
        <v>-5553.68</v>
      </c>
      <c r="M43" s="30">
        <v>-2679.54</v>
      </c>
      <c r="N43" s="30">
        <v>-1452.07</v>
      </c>
      <c r="O43" s="30">
        <f>SUM(B43:N43)</f>
        <v>-55791.33</v>
      </c>
      <c r="P43" s="56"/>
      <c r="Q43" s="56"/>
      <c r="R43" s="56"/>
      <c r="S43" s="56"/>
      <c r="T43" s="56"/>
      <c r="U43" s="56"/>
      <c r="V43" s="56"/>
    </row>
    <row r="44" spans="1:22" ht="18.75" customHeight="1">
      <c r="A44" s="12" t="s">
        <v>74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/>
      <c r="P44" s="56"/>
      <c r="Q44" s="56"/>
      <c r="R44" s="56"/>
      <c r="S44" s="56"/>
      <c r="T44" s="56"/>
      <c r="U44" s="56"/>
      <c r="V44" s="56"/>
    </row>
    <row r="45" spans="1:22" ht="18.75" customHeight="1">
      <c r="A45" s="12" t="s">
        <v>75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/>
      <c r="P45" s="56"/>
      <c r="Q45" s="56"/>
      <c r="R45" s="56"/>
      <c r="S45" s="56"/>
      <c r="T45" s="56"/>
      <c r="U45" s="56"/>
      <c r="V45" s="56"/>
    </row>
    <row r="46" spans="1:22" ht="18.75" customHeight="1">
      <c r="A46" s="1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56"/>
      <c r="Q46" s="56"/>
      <c r="R46" s="56"/>
      <c r="S46" s="56"/>
      <c r="T46" s="56"/>
      <c r="U46" s="56"/>
      <c r="V46" s="56"/>
    </row>
    <row r="47" spans="1:22" ht="18.75" customHeight="1">
      <c r="A47" s="25" t="s">
        <v>49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0">
        <f t="shared" si="10"/>
        <v>0</v>
      </c>
      <c r="P47"/>
      <c r="Q47"/>
      <c r="R47"/>
      <c r="S47"/>
      <c r="T47"/>
      <c r="U47"/>
      <c r="V47"/>
    </row>
    <row r="48" spans="1:22" ht="18.75" customHeight="1">
      <c r="A48" s="25" t="s">
        <v>50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0">
        <f>SUM(B48:N48)</f>
        <v>0</v>
      </c>
      <c r="P48"/>
      <c r="Q48"/>
      <c r="R48"/>
      <c r="S48"/>
      <c r="T48"/>
      <c r="U48"/>
      <c r="V48"/>
    </row>
    <row r="49" spans="1:22" ht="18.75" customHeight="1">
      <c r="A49" s="25" t="s">
        <v>76</v>
      </c>
      <c r="B49" s="32">
        <f>B50+B51</f>
        <v>0</v>
      </c>
      <c r="C49" s="32">
        <f aca="true" t="shared" si="12" ref="C49:O49">C50+C51</f>
        <v>0</v>
      </c>
      <c r="D49" s="32">
        <f t="shared" si="12"/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  <c r="P49" s="56"/>
      <c r="Q49" s="56"/>
      <c r="R49" s="56"/>
      <c r="S49" s="56"/>
      <c r="T49" s="56"/>
      <c r="U49" s="56"/>
      <c r="V49" s="56"/>
    </row>
    <row r="50" spans="1:22" ht="18.75" customHeight="1">
      <c r="A50" s="26" t="s">
        <v>79</v>
      </c>
      <c r="B50" s="32">
        <v>-69555.89</v>
      </c>
      <c r="C50" s="32">
        <v>-66113.1</v>
      </c>
      <c r="D50" s="32">
        <v>-51970.41</v>
      </c>
      <c r="E50" s="32">
        <v>-21778.4</v>
      </c>
      <c r="F50" s="32">
        <v>-59143.17</v>
      </c>
      <c r="G50" s="32">
        <v>-88100.57</v>
      </c>
      <c r="H50" s="32">
        <v>-16874.07</v>
      </c>
      <c r="I50" s="32">
        <v>-66080.54</v>
      </c>
      <c r="J50" s="32">
        <v>-52555.45</v>
      </c>
      <c r="K50" s="32">
        <v>-54608.03</v>
      </c>
      <c r="L50" s="32">
        <v>-49049.2</v>
      </c>
      <c r="M50" s="32">
        <v>-20291.2</v>
      </c>
      <c r="N50" s="32">
        <v>-8588.55</v>
      </c>
      <c r="O50" s="30">
        <f t="shared" si="10"/>
        <v>-624708.58</v>
      </c>
      <c r="P50" s="56"/>
      <c r="Q50" s="56"/>
      <c r="R50" s="56"/>
      <c r="S50" s="56"/>
      <c r="T50" s="56"/>
      <c r="U50" s="56"/>
      <c r="V50" s="56"/>
    </row>
    <row r="51" spans="1:22" ht="18.75" customHeight="1">
      <c r="A51" s="26" t="s">
        <v>80</v>
      </c>
      <c r="B51" s="32">
        <v>69555.89</v>
      </c>
      <c r="C51" s="32">
        <v>66113.1</v>
      </c>
      <c r="D51" s="32">
        <v>51970.41</v>
      </c>
      <c r="E51" s="32">
        <v>21778.4</v>
      </c>
      <c r="F51" s="32">
        <v>59143.17</v>
      </c>
      <c r="G51" s="32">
        <v>88100.57</v>
      </c>
      <c r="H51" s="32">
        <v>16874.07</v>
      </c>
      <c r="I51" s="32">
        <v>66080.54</v>
      </c>
      <c r="J51" s="32">
        <v>52555.45</v>
      </c>
      <c r="K51" s="32">
        <v>54608.03</v>
      </c>
      <c r="L51" s="32">
        <v>49049.2</v>
      </c>
      <c r="M51" s="32">
        <v>20291.2</v>
      </c>
      <c r="N51" s="32">
        <v>8588.55</v>
      </c>
      <c r="O51" s="30">
        <f t="shared" si="10"/>
        <v>624708.58</v>
      </c>
      <c r="P51" s="56"/>
      <c r="Q51" s="56"/>
      <c r="R51" s="56"/>
      <c r="S51" s="56"/>
      <c r="T51" s="56"/>
      <c r="U51" s="56"/>
      <c r="V51" s="56"/>
    </row>
    <row r="52" spans="1:22" ht="18.75" customHeight="1">
      <c r="A52" s="1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56"/>
      <c r="Q52" s="58"/>
      <c r="R52" s="59"/>
      <c r="S52" s="56"/>
      <c r="T52" s="56"/>
      <c r="U52" s="56"/>
      <c r="V52" s="56"/>
    </row>
    <row r="53" spans="1:22" ht="18.75" customHeight="1">
      <c r="A53" s="14" t="s">
        <v>51</v>
      </c>
      <c r="B53" s="33">
        <f>+B20+B31</f>
        <v>1003019.6500000001</v>
      </c>
      <c r="C53" s="33">
        <f aca="true" t="shared" si="13" ref="C53:N53">+C20+C31</f>
        <v>702990</v>
      </c>
      <c r="D53" s="33">
        <f t="shared" si="13"/>
        <v>682162.1699999999</v>
      </c>
      <c r="E53" s="33">
        <f t="shared" si="13"/>
        <v>203286.86</v>
      </c>
      <c r="F53" s="33">
        <f t="shared" si="13"/>
        <v>623904.39</v>
      </c>
      <c r="G53" s="33">
        <f t="shared" si="13"/>
        <v>870561.5</v>
      </c>
      <c r="H53" s="33">
        <f t="shared" si="13"/>
        <v>155433.99</v>
      </c>
      <c r="I53" s="33">
        <f t="shared" si="13"/>
        <v>676780.99</v>
      </c>
      <c r="J53" s="33">
        <f t="shared" si="13"/>
        <v>625243.8999999999</v>
      </c>
      <c r="K53" s="33">
        <f t="shared" si="13"/>
        <v>838374.6499999999</v>
      </c>
      <c r="L53" s="33">
        <f t="shared" si="13"/>
        <v>789361.44</v>
      </c>
      <c r="M53" s="33">
        <f t="shared" si="13"/>
        <v>385750.32</v>
      </c>
      <c r="N53" s="33">
        <f t="shared" si="13"/>
        <v>198755.9</v>
      </c>
      <c r="O53" s="33">
        <f>SUM(B53:N53)</f>
        <v>7755625.760000002</v>
      </c>
      <c r="P53"/>
      <c r="Q53" s="40"/>
      <c r="R53"/>
      <c r="S53"/>
      <c r="T53"/>
      <c r="U53"/>
      <c r="V53"/>
    </row>
    <row r="54" spans="1:17" ht="18.75" customHeight="1">
      <c r="A54" s="34" t="s">
        <v>52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16">
        <f t="shared" si="10"/>
        <v>0</v>
      </c>
      <c r="Q54" s="39"/>
    </row>
    <row r="55" spans="1:15" ht="18.75" customHeight="1">
      <c r="A55" s="34" t="s">
        <v>53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16">
        <f t="shared" si="10"/>
        <v>0</v>
      </c>
    </row>
    <row r="56" spans="1:15" ht="15.75">
      <c r="A56" s="35"/>
      <c r="B56" s="36"/>
      <c r="C56" s="36"/>
      <c r="D56" s="37"/>
      <c r="E56" s="37"/>
      <c r="F56" s="37"/>
      <c r="G56" s="37"/>
      <c r="H56" s="37"/>
      <c r="I56" s="36"/>
      <c r="J56" s="37"/>
      <c r="K56" s="37"/>
      <c r="L56" s="37"/>
      <c r="M56" s="37"/>
      <c r="N56" s="37"/>
      <c r="O56" s="38"/>
    </row>
    <row r="57" spans="1:15" ht="12.75" customHeight="1">
      <c r="A57" s="60"/>
      <c r="B57" s="61"/>
      <c r="C57" s="61"/>
      <c r="D57" s="62"/>
      <c r="E57" s="62"/>
      <c r="F57" s="62"/>
      <c r="G57" s="62"/>
      <c r="H57" s="62"/>
      <c r="I57" s="61"/>
      <c r="J57" s="62"/>
      <c r="K57" s="62"/>
      <c r="L57" s="62"/>
      <c r="M57" s="62"/>
      <c r="N57" s="62"/>
      <c r="O57" s="63"/>
    </row>
    <row r="58" spans="1:15" ht="15" customHeight="1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ht="18.75" customHeight="1">
      <c r="A59" s="14" t="s">
        <v>54</v>
      </c>
      <c r="B59" s="41">
        <f aca="true" t="shared" si="14" ref="B59:O59">SUM(B60:B70)</f>
        <v>1003019.65</v>
      </c>
      <c r="C59" s="41">
        <f t="shared" si="14"/>
        <v>702990</v>
      </c>
      <c r="D59" s="41">
        <f t="shared" si="14"/>
        <v>682162.16</v>
      </c>
      <c r="E59" s="41">
        <f t="shared" si="14"/>
        <v>203286.86</v>
      </c>
      <c r="F59" s="41">
        <f t="shared" si="14"/>
        <v>623904.38</v>
      </c>
      <c r="G59" s="41">
        <f t="shared" si="14"/>
        <v>870561.5</v>
      </c>
      <c r="H59" s="41">
        <f t="shared" si="14"/>
        <v>155433.99</v>
      </c>
      <c r="I59" s="41">
        <f t="shared" si="14"/>
        <v>676780.98</v>
      </c>
      <c r="J59" s="41">
        <f t="shared" si="14"/>
        <v>625243.9</v>
      </c>
      <c r="K59" s="41">
        <f t="shared" si="14"/>
        <v>838374.65</v>
      </c>
      <c r="L59" s="41">
        <f t="shared" si="14"/>
        <v>789361.44</v>
      </c>
      <c r="M59" s="41">
        <f t="shared" si="14"/>
        <v>385750.32</v>
      </c>
      <c r="N59" s="41">
        <f t="shared" si="14"/>
        <v>198755.9</v>
      </c>
      <c r="O59" s="33">
        <f t="shared" si="14"/>
        <v>7755625.73</v>
      </c>
    </row>
    <row r="60" spans="1:15" ht="18.75" customHeight="1">
      <c r="A60" s="25" t="s">
        <v>55</v>
      </c>
      <c r="B60" s="41">
        <v>828506.02</v>
      </c>
      <c r="C60" s="41">
        <v>512849.23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33">
        <f>SUM(B60:N60)</f>
        <v>1341355.25</v>
      </c>
    </row>
    <row r="61" spans="1:15" ht="18.75" customHeight="1">
      <c r="A61" s="25" t="s">
        <v>56</v>
      </c>
      <c r="B61" s="41">
        <v>174513.63</v>
      </c>
      <c r="C61" s="41">
        <v>190140.77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33">
        <f aca="true" t="shared" si="15" ref="O61:O70">SUM(B61:N61)</f>
        <v>364654.4</v>
      </c>
    </row>
    <row r="62" spans="1:15" ht="18.75" customHeight="1">
      <c r="A62" s="25" t="s">
        <v>57</v>
      </c>
      <c r="B62" s="42">
        <v>0</v>
      </c>
      <c r="C62" s="42">
        <v>0</v>
      </c>
      <c r="D62" s="28">
        <v>682162.16</v>
      </c>
      <c r="E62" s="42">
        <v>0</v>
      </c>
      <c r="F62" s="42">
        <v>0</v>
      </c>
      <c r="G62" s="42">
        <v>0</v>
      </c>
      <c r="H62" s="41">
        <v>155433.99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28">
        <f t="shared" si="15"/>
        <v>837596.15</v>
      </c>
    </row>
    <row r="63" spans="1:15" ht="18.75" customHeight="1">
      <c r="A63" s="25" t="s">
        <v>58</v>
      </c>
      <c r="B63" s="42">
        <v>0</v>
      </c>
      <c r="C63" s="42">
        <v>0</v>
      </c>
      <c r="D63" s="42">
        <v>0</v>
      </c>
      <c r="E63" s="28">
        <v>203286.86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33">
        <f t="shared" si="15"/>
        <v>203286.86</v>
      </c>
    </row>
    <row r="64" spans="1:15" ht="18.75" customHeight="1">
      <c r="A64" s="25" t="s">
        <v>59</v>
      </c>
      <c r="B64" s="42">
        <v>0</v>
      </c>
      <c r="C64" s="42">
        <v>0</v>
      </c>
      <c r="D64" s="42">
        <v>0</v>
      </c>
      <c r="E64" s="42">
        <v>0</v>
      </c>
      <c r="F64" s="28">
        <v>623904.38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28">
        <f t="shared" si="15"/>
        <v>623904.38</v>
      </c>
    </row>
    <row r="65" spans="1:16" ht="18.75" customHeight="1">
      <c r="A65" s="25" t="s">
        <v>60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1">
        <v>870561.5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33">
        <f t="shared" si="15"/>
        <v>870561.5</v>
      </c>
      <c r="P65"/>
    </row>
    <row r="66" spans="1:17" ht="18.75" customHeight="1">
      <c r="A66" s="25" t="s">
        <v>61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1">
        <v>676780.98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33">
        <f t="shared" si="15"/>
        <v>676780.98</v>
      </c>
      <c r="Q66"/>
    </row>
    <row r="67" spans="1:18" ht="18.75" customHeight="1">
      <c r="A67" s="25" t="s">
        <v>62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28">
        <v>625243.9</v>
      </c>
      <c r="K67" s="42">
        <v>0</v>
      </c>
      <c r="L67" s="42">
        <v>0</v>
      </c>
      <c r="M67" s="42">
        <v>0</v>
      </c>
      <c r="N67" s="42">
        <v>0</v>
      </c>
      <c r="O67" s="33">
        <f t="shared" si="15"/>
        <v>625243.9</v>
      </c>
      <c r="R67"/>
    </row>
    <row r="68" spans="1:19" ht="18.75" customHeight="1">
      <c r="A68" s="25" t="s">
        <v>63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28">
        <v>838374.65</v>
      </c>
      <c r="L68" s="28">
        <v>789361.44</v>
      </c>
      <c r="M68" s="42">
        <v>0</v>
      </c>
      <c r="N68" s="42">
        <v>0</v>
      </c>
      <c r="O68" s="33">
        <f t="shared" si="15"/>
        <v>1627736.0899999999</v>
      </c>
      <c r="S68"/>
    </row>
    <row r="69" spans="1:21" ht="18.75" customHeight="1">
      <c r="A69" s="25" t="s">
        <v>64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28">
        <v>385750.32</v>
      </c>
      <c r="N69" s="42">
        <v>0</v>
      </c>
      <c r="O69" s="33">
        <f t="shared" si="15"/>
        <v>385750.32</v>
      </c>
      <c r="U69"/>
    </row>
    <row r="70" spans="1:22" ht="18.75" customHeight="1">
      <c r="A70" s="35" t="s">
        <v>65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4">
        <v>198755.9</v>
      </c>
      <c r="O70" s="45">
        <f t="shared" si="15"/>
        <v>198755.9</v>
      </c>
      <c r="V70"/>
    </row>
    <row r="71" spans="1:12" ht="21" customHeight="1">
      <c r="A71" s="46" t="s">
        <v>81</v>
      </c>
      <c r="B71" s="47"/>
      <c r="C71" s="47"/>
      <c r="D71"/>
      <c r="E71"/>
      <c r="F71"/>
      <c r="G71"/>
      <c r="H71" s="48"/>
      <c r="I71" s="48"/>
      <c r="J71"/>
      <c r="K71"/>
      <c r="L71"/>
    </row>
    <row r="72" spans="1:14" ht="15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2:14" ht="13.5">
      <c r="B73" s="52"/>
      <c r="C73" s="52"/>
      <c r="D73" s="53"/>
      <c r="E73" s="53"/>
      <c r="F73" s="53"/>
      <c r="G73" s="53"/>
      <c r="H73" s="52"/>
      <c r="I73" s="52"/>
      <c r="K73" s="53"/>
      <c r="M73" s="52"/>
      <c r="N73"/>
    </row>
    <row r="74" spans="2:14" ht="13.5">
      <c r="B74" s="47"/>
      <c r="C74" s="47"/>
      <c r="D74"/>
      <c r="E74"/>
      <c r="F74"/>
      <c r="G74"/>
      <c r="H74"/>
      <c r="I74"/>
      <c r="J74"/>
      <c r="K74"/>
      <c r="L74"/>
      <c r="N74"/>
    </row>
    <row r="75" ht="13.5">
      <c r="N75"/>
    </row>
    <row r="76" ht="13.5">
      <c r="N76" s="52"/>
    </row>
    <row r="77" ht="14.25">
      <c r="N77" s="52"/>
    </row>
    <row r="78" ht="14.25">
      <c r="N78" s="52"/>
    </row>
    <row r="79" ht="13.5">
      <c r="N79" s="52"/>
    </row>
    <row r="80" ht="13.5">
      <c r="N80" s="52"/>
    </row>
    <row r="81" ht="13.5">
      <c r="N81" s="52"/>
    </row>
    <row r="82" ht="13.5">
      <c r="N82" s="52"/>
    </row>
    <row r="83" ht="13.5">
      <c r="N83" s="52"/>
    </row>
    <row r="84" ht="13.5">
      <c r="N84" s="52"/>
    </row>
    <row r="85" ht="13.5">
      <c r="N85" s="52"/>
    </row>
    <row r="86" ht="13.5">
      <c r="N86" s="52"/>
    </row>
    <row r="87" ht="13.5">
      <c r="N87" s="52"/>
    </row>
    <row r="88" ht="13.5">
      <c r="N88" s="52"/>
    </row>
    <row r="89" ht="13.5">
      <c r="N89" s="52"/>
    </row>
    <row r="90" ht="13.5">
      <c r="N90" s="52"/>
    </row>
    <row r="91" ht="13.5">
      <c r="N91" s="52"/>
    </row>
    <row r="92" ht="13.5">
      <c r="N92" s="52"/>
    </row>
    <row r="93" ht="13.5">
      <c r="N93" s="52"/>
    </row>
    <row r="94" ht="13.5">
      <c r="N94" s="52"/>
    </row>
    <row r="95" ht="13.5">
      <c r="N95" s="52"/>
    </row>
    <row r="96" spans="3:14" ht="13.5">
      <c r="C96" s="51"/>
      <c r="D96" s="51"/>
      <c r="E96" s="51"/>
      <c r="N96" s="52"/>
    </row>
    <row r="97" spans="3:14" ht="13.5">
      <c r="C97" s="51"/>
      <c r="E97" s="51"/>
      <c r="N97" s="52"/>
    </row>
    <row r="98" ht="13.5">
      <c r="N98" s="52"/>
    </row>
    <row r="99" ht="13.5">
      <c r="N99" s="52"/>
    </row>
    <row r="100" ht="13.5">
      <c r="N100" s="52"/>
    </row>
    <row r="101" ht="13.5">
      <c r="N101" s="52"/>
    </row>
    <row r="102" ht="13.5">
      <c r="N102" s="52"/>
    </row>
    <row r="103" ht="13.5">
      <c r="N103" s="52"/>
    </row>
    <row r="104" ht="13.5">
      <c r="N104" s="52"/>
    </row>
    <row r="105" ht="13.5">
      <c r="N105" s="52"/>
    </row>
    <row r="106" ht="13.5">
      <c r="N106" s="52"/>
    </row>
    <row r="107" ht="13.5">
      <c r="N107" s="52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2023-01-16T19:50:34Z</dcterms:modified>
  <cp:category/>
  <cp:version/>
  <cp:contentType/>
  <cp:contentStatus/>
</cp:coreProperties>
</file>