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<sst xmlns="http://schemas.openxmlformats.org/spreadsheetml/2006/main" count="88" uniqueCount="85">
  <si>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</si>
  <si>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</si>
  <si>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</si>
  <si>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</si>
  <si>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</si>
  <si>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</si>
  <si>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</si>
  <si>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</si>
  <si>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</si>
  <si>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</si>
  <si>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</si>
  <si>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</si>
  <si>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</si>
  <si>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</si>
  <si>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</si>
  <si>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</si>
  <si>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</si>
  <si>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</si>
  <si>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</si>
  <si>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</si>
  <si>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</si>
  <si>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</si>
  <si>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</si>
  <si>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</si>
  <si>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</si>
  <si>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</si>
  <si>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</si>
  <si>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</si>
  <si>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</si>
  <si>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</si>
  <si>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</si>
  <si>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</si>
  <si>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</si>
  <si>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</si>
  <si>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</si>
  <si>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</si>
  <si>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</si>
  <si>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</si>
  <si>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</si>
  <si>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</si>
  <si>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</si>
  <si>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</si>
  <si>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</si>
  <si>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</si>
  <si>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</si>
  <si>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</si>
  <si>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</si>
  <si>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</si>
  <si>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</si>
  <si>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</si>
  <si>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</si>
  <si>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</si>
  <si>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</si>
  <si>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</si>
  <si>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</si>
  <si>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</si>
  <si>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</si>
  <si>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</si>
  <si>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</si>
  <si>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</si>
  <si>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</si>
  <si>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</si>
  <si>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</si>
  <si>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</si>
  <si>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</si>
  <si>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</si>
  <si>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</si>
  <si>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</si>
  <si>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</si>
  <si>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</si>
  <si>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</si>
  <si>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</si>
  <si>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</si>
  <si>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</si>
  <si>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</si>
  <si>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</si>
  <si>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</si>
  <si>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</si>
  <si>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</si>
  <si>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</si>
  <si>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</si>
  <si>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</si>
  <si>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</si>
  <si>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</si>
  <si>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OPERAÇÃO 07/11/22 - VENCIMENTO 14/11/22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</si>
</sst>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4" fontId="22" fillId="0" borderId="4" xfId="46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71</xdr:row>
      <xdr:rowOff>0</xdr:rowOff>
    </xdr:from>
    <xdr:to>
      <xdr:col>2</xdr:col>
      <xdr:colOff>866775</xdr:colOff>
      <xdr:row>72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7164050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Q7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384" width="9.00390625" style="1" customWidth="1"/>
  </cols>
  <sheetData>
    <row r="1" spans="1:15" ht="30.75" customHeight="1">
      <c r="A1" s="57" t="s">
        <v>66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21">
      <c r="A2" s="58" t="s">
        <v>84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59" t="s">
        <v>1</v>
      </c>
      <c r="B4" s="59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60" t="s">
        <v>3</v>
      </c>
    </row>
    <row r="5" spans="1:15" ht="42" customHeight="1">
      <c r="A5" s="59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59"/>
    </row>
    <row r="6" spans="1:15" ht="20.25" customHeight="1">
      <c r="A6" s="59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59"/>
    </row>
    <row r="7" spans="1:15" ht="18.75" customHeight="1">
      <c r="A7" s="8" t="s">
        <v>27</v>
      </c>
      <c r="B7" s="9">
        <f aca="true" t="shared" si="0" ref="B7:O7">B8+B11</f>
        <v>397730</v>
      </c>
      <c r="C7" s="9">
        <f t="shared" si="0"/>
        <v>277270</v>
      </c>
      <c r="D7" s="9">
        <f t="shared" si="0"/>
        <v>275347</v>
      </c>
      <c r="E7" s="9">
        <f t="shared" si="0"/>
        <v>70207</v>
      </c>
      <c r="F7" s="9">
        <f t="shared" si="0"/>
        <v>236256</v>
      </c>
      <c r="G7" s="9">
        <f t="shared" si="0"/>
        <v>371773</v>
      </c>
      <c r="H7" s="9">
        <f t="shared" si="0"/>
        <v>42564</v>
      </c>
      <c r="I7" s="9">
        <f t="shared" si="0"/>
        <v>246616</v>
      </c>
      <c r="J7" s="9">
        <f t="shared" si="0"/>
        <v>229823</v>
      </c>
      <c r="K7" s="9">
        <f t="shared" si="0"/>
        <v>354518</v>
      </c>
      <c r="L7" s="9">
        <f t="shared" si="0"/>
        <v>272529</v>
      </c>
      <c r="M7" s="9">
        <f t="shared" si="0"/>
        <v>134338</v>
      </c>
      <c r="N7" s="9">
        <f t="shared" si="0"/>
        <v>84820</v>
      </c>
      <c r="O7" s="9">
        <f t="shared" si="0"/>
        <v>2993791</v>
      </c>
    </row>
    <row r="8" spans="1:15" ht="18.75" customHeight="1">
      <c r="A8" s="10" t="s">
        <v>28</v>
      </c>
      <c r="B8" s="11">
        <f aca="true" t="shared" si="1" ref="B8:O8">B9+B10</f>
        <v>13098</v>
      </c>
      <c r="C8" s="11">
        <f t="shared" si="1"/>
        <v>13541</v>
      </c>
      <c r="D8" s="11">
        <f t="shared" si="1"/>
        <v>10625</v>
      </c>
      <c r="E8" s="11">
        <f t="shared" si="1"/>
        <v>2534</v>
      </c>
      <c r="F8" s="11">
        <f t="shared" si="1"/>
        <v>8641</v>
      </c>
      <c r="G8" s="11">
        <f t="shared" si="1"/>
        <v>11796</v>
      </c>
      <c r="H8" s="11">
        <f t="shared" si="1"/>
        <v>2271</v>
      </c>
      <c r="I8" s="11">
        <f t="shared" si="1"/>
        <v>13597</v>
      </c>
      <c r="J8" s="11">
        <f t="shared" si="1"/>
        <v>10559</v>
      </c>
      <c r="K8" s="11">
        <f t="shared" si="1"/>
        <v>8652</v>
      </c>
      <c r="L8" s="11">
        <f t="shared" si="1"/>
        <v>7142</v>
      </c>
      <c r="M8" s="11">
        <f t="shared" si="1"/>
        <v>5510</v>
      </c>
      <c r="N8" s="11">
        <f t="shared" si="1"/>
        <v>4234</v>
      </c>
      <c r="O8" s="11">
        <f t="shared" si="1"/>
        <v>112200</v>
      </c>
    </row>
    <row r="9" spans="1:15" ht="18.75" customHeight="1">
      <c r="A9" s="12" t="s">
        <v>29</v>
      </c>
      <c r="B9" s="11">
        <v>13098</v>
      </c>
      <c r="C9" s="11">
        <v>13541</v>
      </c>
      <c r="D9" s="11">
        <v>10625</v>
      </c>
      <c r="E9" s="11">
        <v>2534</v>
      </c>
      <c r="F9" s="11">
        <v>8641</v>
      </c>
      <c r="G9" s="11">
        <v>11796</v>
      </c>
      <c r="H9" s="11">
        <v>2271</v>
      </c>
      <c r="I9" s="11">
        <v>13595</v>
      </c>
      <c r="J9" s="11">
        <v>10559</v>
      </c>
      <c r="K9" s="11">
        <v>8640</v>
      </c>
      <c r="L9" s="11">
        <v>7142</v>
      </c>
      <c r="M9" s="11">
        <v>5505</v>
      </c>
      <c r="N9" s="11">
        <v>4223</v>
      </c>
      <c r="O9" s="11">
        <f>SUM(B9:N9)</f>
        <v>112170</v>
      </c>
    </row>
    <row r="10" spans="1:15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</v>
      </c>
      <c r="J10" s="13">
        <v>0</v>
      </c>
      <c r="K10" s="13">
        <v>12</v>
      </c>
      <c r="L10" s="13">
        <v>0</v>
      </c>
      <c r="M10" s="13">
        <v>5</v>
      </c>
      <c r="N10" s="13">
        <v>11</v>
      </c>
      <c r="O10" s="11">
        <f>SUM(B10:N10)</f>
        <v>30</v>
      </c>
    </row>
    <row r="11" spans="1:15" ht="18.75" customHeight="1">
      <c r="A11" s="10" t="s">
        <v>73</v>
      </c>
      <c r="B11" s="13">
        <v>384632</v>
      </c>
      <c r="C11" s="13">
        <v>263729</v>
      </c>
      <c r="D11" s="13">
        <v>264722</v>
      </c>
      <c r="E11" s="13">
        <v>67673</v>
      </c>
      <c r="F11" s="13">
        <v>227615</v>
      </c>
      <c r="G11" s="13">
        <v>359977</v>
      </c>
      <c r="H11" s="13">
        <v>40293</v>
      </c>
      <c r="I11" s="13">
        <v>233019</v>
      </c>
      <c r="J11" s="13">
        <v>219264</v>
      </c>
      <c r="K11" s="13">
        <v>345866</v>
      </c>
      <c r="L11" s="13">
        <v>265387</v>
      </c>
      <c r="M11" s="13">
        <v>128828</v>
      </c>
      <c r="N11" s="13">
        <v>80586</v>
      </c>
      <c r="O11" s="11">
        <f>SUM(B11:N11)</f>
        <v>2881591</v>
      </c>
    </row>
    <row r="12" spans="1:15" ht="18.75" customHeight="1">
      <c r="A12" s="12" t="s">
        <v>77</v>
      </c>
      <c r="B12" s="13">
        <v>27920</v>
      </c>
      <c r="C12" s="13">
        <v>24330</v>
      </c>
      <c r="D12" s="13">
        <v>20756</v>
      </c>
      <c r="E12" s="13">
        <v>7346</v>
      </c>
      <c r="F12" s="13">
        <v>21483</v>
      </c>
      <c r="G12" s="13">
        <v>35900</v>
      </c>
      <c r="H12" s="13">
        <v>4620</v>
      </c>
      <c r="I12" s="13">
        <v>23408</v>
      </c>
      <c r="J12" s="13">
        <v>19090</v>
      </c>
      <c r="K12" s="13">
        <v>24058</v>
      </c>
      <c r="L12" s="13">
        <v>18571</v>
      </c>
      <c r="M12" s="13">
        <v>6720</v>
      </c>
      <c r="N12" s="13">
        <v>3535</v>
      </c>
      <c r="O12" s="11">
        <f>SUM(B12:N12)</f>
        <v>237737</v>
      </c>
    </row>
    <row r="13" spans="1:15" ht="15" customHeight="1">
      <c r="A13" s="12" t="s">
        <v>78</v>
      </c>
      <c r="B13" s="15">
        <f aca="true" t="shared" si="2" ref="B13:N13">B11-B12</f>
        <v>356712</v>
      </c>
      <c r="C13" s="15">
        <f t="shared" si="2"/>
        <v>239399</v>
      </c>
      <c r="D13" s="15">
        <f t="shared" si="2"/>
        <v>243966</v>
      </c>
      <c r="E13" s="15">
        <f t="shared" si="2"/>
        <v>60327</v>
      </c>
      <c r="F13" s="15">
        <f t="shared" si="2"/>
        <v>206132</v>
      </c>
      <c r="G13" s="15">
        <f t="shared" si="2"/>
        <v>324077</v>
      </c>
      <c r="H13" s="15">
        <f t="shared" si="2"/>
        <v>35673</v>
      </c>
      <c r="I13" s="15">
        <f t="shared" si="2"/>
        <v>209611</v>
      </c>
      <c r="J13" s="15">
        <f t="shared" si="2"/>
        <v>200174</v>
      </c>
      <c r="K13" s="15">
        <f t="shared" si="2"/>
        <v>321808</v>
      </c>
      <c r="L13" s="15">
        <f t="shared" si="2"/>
        <v>246816</v>
      </c>
      <c r="M13" s="15">
        <f t="shared" si="2"/>
        <v>122108</v>
      </c>
      <c r="N13" s="15">
        <f t="shared" si="2"/>
        <v>77051</v>
      </c>
      <c r="O13" s="11">
        <f>SUM(B13:N13)</f>
        <v>2643854</v>
      </c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15" ht="18.75" customHeight="1">
      <c r="A15" s="14" t="s">
        <v>31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</row>
    <row r="16" spans="1:15" ht="18.75" customHeight="1">
      <c r="A16" s="14" t="s">
        <v>67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</row>
    <row r="17" spans="1:15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</row>
    <row r="18" spans="1:15" ht="18.75" customHeight="1">
      <c r="A18" s="14" t="s">
        <v>32</v>
      </c>
      <c r="B18" s="19">
        <v>1.181638208211409</v>
      </c>
      <c r="C18" s="19">
        <v>1.236782711261375</v>
      </c>
      <c r="D18" s="19">
        <v>1.247244829402642</v>
      </c>
      <c r="E18" s="19">
        <v>0.868758995671603</v>
      </c>
      <c r="F18" s="19">
        <v>1.315566564392581</v>
      </c>
      <c r="G18" s="19">
        <v>1.43305897786945</v>
      </c>
      <c r="H18" s="19">
        <v>1.598103640314973</v>
      </c>
      <c r="I18" s="19">
        <v>1.373045561996642</v>
      </c>
      <c r="J18" s="19">
        <v>1.293942806736499</v>
      </c>
      <c r="K18" s="19">
        <v>1.124192829858232</v>
      </c>
      <c r="L18" s="19">
        <v>1.203787282657244</v>
      </c>
      <c r="M18" s="19">
        <v>1.211269207014951</v>
      </c>
      <c r="N18" s="19">
        <v>1.093770490669932</v>
      </c>
      <c r="O18" s="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15" ht="18.75" customHeight="1">
      <c r="A20" s="23" t="s">
        <v>68</v>
      </c>
      <c r="B20" s="24">
        <f aca="true" t="shared" si="3" ref="B20:N20">SUM(B21:B29)</f>
        <v>1517343.0199999998</v>
      </c>
      <c r="C20" s="24">
        <f t="shared" si="3"/>
        <v>1118808.13</v>
      </c>
      <c r="D20" s="24">
        <f t="shared" si="3"/>
        <v>976046.39</v>
      </c>
      <c r="E20" s="24">
        <f t="shared" si="3"/>
        <v>300967.82999999996</v>
      </c>
      <c r="F20" s="24">
        <f t="shared" si="3"/>
        <v>1015773.61</v>
      </c>
      <c r="G20" s="24">
        <f t="shared" si="3"/>
        <v>1456187.77</v>
      </c>
      <c r="H20" s="24">
        <f t="shared" si="3"/>
        <v>246523.32</v>
      </c>
      <c r="I20" s="24">
        <f t="shared" si="3"/>
        <v>1110912.1700000004</v>
      </c>
      <c r="J20" s="24">
        <f t="shared" si="3"/>
        <v>964577.3999999999</v>
      </c>
      <c r="K20" s="24">
        <f t="shared" si="3"/>
        <v>1245687.22</v>
      </c>
      <c r="L20" s="24">
        <f t="shared" si="3"/>
        <v>1173814.12</v>
      </c>
      <c r="M20" s="24">
        <f t="shared" si="3"/>
        <v>672121.24</v>
      </c>
      <c r="N20" s="24">
        <f t="shared" si="3"/>
        <v>342989.88999999996</v>
      </c>
      <c r="O20" s="24">
        <f>O21+O22+O23+O24+O25+O26+O27++O28+O29</f>
        <v>12141752.110000001</v>
      </c>
    </row>
    <row r="21" spans="1:15" ht="18.75" customHeight="1">
      <c r="A21" s="25" t="s">
        <v>33</v>
      </c>
      <c r="B21" s="27">
        <f aca="true" t="shared" si="4" ref="B21:N21">ROUND(B15*B7,2)</f>
        <v>1167894.37</v>
      </c>
      <c r="C21" s="27">
        <f t="shared" si="4"/>
        <v>841098.55</v>
      </c>
      <c r="D21" s="27">
        <f t="shared" si="4"/>
        <v>732533.16</v>
      </c>
      <c r="E21" s="27">
        <f t="shared" si="4"/>
        <v>319083.79</v>
      </c>
      <c r="F21" s="27">
        <f t="shared" si="4"/>
        <v>728519</v>
      </c>
      <c r="G21" s="27">
        <f t="shared" si="4"/>
        <v>943262.46</v>
      </c>
      <c r="H21" s="27">
        <f t="shared" si="4"/>
        <v>144994.27</v>
      </c>
      <c r="I21" s="27">
        <f t="shared" si="4"/>
        <v>742832.05</v>
      </c>
      <c r="J21" s="27">
        <f t="shared" si="4"/>
        <v>696271.76</v>
      </c>
      <c r="K21" s="27">
        <f t="shared" si="4"/>
        <v>1015233.2</v>
      </c>
      <c r="L21" s="27">
        <f t="shared" si="4"/>
        <v>888635.31</v>
      </c>
      <c r="M21" s="27">
        <f t="shared" si="4"/>
        <v>505460.16</v>
      </c>
      <c r="N21" s="27">
        <f t="shared" si="4"/>
        <v>288277.73</v>
      </c>
      <c r="O21" s="27">
        <f aca="true" t="shared" si="5" ref="O21:O29">SUM(B21:N21)</f>
        <v>9014095.81</v>
      </c>
    </row>
    <row r="22" spans="1:15" ht="18.75" customHeight="1">
      <c r="A22" s="25" t="s">
        <v>34</v>
      </c>
      <c r="B22" s="27">
        <f>IF(B18&lt;&gt;0,ROUND((B18-1)*B21,2),0)</f>
        <v>212134.24</v>
      </c>
      <c r="C22" s="27">
        <f aca="true" t="shared" si="6" ref="C22:N22">IF(C18&lt;&gt;0,ROUND((C18-1)*C21,2),0)</f>
        <v>199157.6</v>
      </c>
      <c r="D22" s="27">
        <f t="shared" si="6"/>
        <v>181115.04</v>
      </c>
      <c r="E22" s="27">
        <f t="shared" si="6"/>
        <v>-41876.88</v>
      </c>
      <c r="F22" s="27">
        <f t="shared" si="6"/>
        <v>229896.24</v>
      </c>
      <c r="G22" s="27">
        <f t="shared" si="6"/>
        <v>408488.28</v>
      </c>
      <c r="H22" s="27">
        <f t="shared" si="6"/>
        <v>86721.6</v>
      </c>
      <c r="I22" s="27">
        <f t="shared" si="6"/>
        <v>277110.2</v>
      </c>
      <c r="J22" s="27">
        <f t="shared" si="6"/>
        <v>204664.08</v>
      </c>
      <c r="K22" s="27">
        <f t="shared" si="6"/>
        <v>126084.68</v>
      </c>
      <c r="L22" s="27">
        <f t="shared" si="6"/>
        <v>181092.58</v>
      </c>
      <c r="M22" s="27">
        <f t="shared" si="6"/>
        <v>106788.17</v>
      </c>
      <c r="N22" s="27">
        <f t="shared" si="6"/>
        <v>27031.94</v>
      </c>
      <c r="O22" s="27">
        <f t="shared" si="5"/>
        <v>2198407.77</v>
      </c>
    </row>
    <row r="23" spans="1:15" ht="18.75" customHeight="1">
      <c r="A23" s="25" t="s">
        <v>35</v>
      </c>
      <c r="B23" s="27">
        <v>71454.87</v>
      </c>
      <c r="C23" s="27">
        <v>49131.5</v>
      </c>
      <c r="D23" s="27">
        <v>32100.65</v>
      </c>
      <c r="E23" s="27">
        <v>12551.29</v>
      </c>
      <c r="F23" s="27">
        <v>37052.98</v>
      </c>
      <c r="G23" s="27">
        <v>58487.79</v>
      </c>
      <c r="H23" s="27">
        <v>6267.5</v>
      </c>
      <c r="I23" s="27">
        <v>45598.84</v>
      </c>
      <c r="J23" s="27">
        <v>40132.89</v>
      </c>
      <c r="K23" s="27">
        <v>59489.15</v>
      </c>
      <c r="L23" s="27">
        <v>59474.98</v>
      </c>
      <c r="M23" s="27">
        <v>28054.26</v>
      </c>
      <c r="N23" s="27">
        <v>16839.61</v>
      </c>
      <c r="O23" s="27">
        <f t="shared" si="5"/>
        <v>516636.31000000006</v>
      </c>
    </row>
    <row r="24" spans="1:15" ht="18.75" customHeight="1">
      <c r="A24" s="25" t="s">
        <v>36</v>
      </c>
      <c r="B24" s="27">
        <v>3574.14</v>
      </c>
      <c r="C24" s="27">
        <v>3574.14</v>
      </c>
      <c r="D24" s="27">
        <v>1787.07</v>
      </c>
      <c r="E24" s="27">
        <v>1787.07</v>
      </c>
      <c r="F24" s="27">
        <v>1787.07</v>
      </c>
      <c r="G24" s="27">
        <v>1787.07</v>
      </c>
      <c r="H24" s="27">
        <v>1787.07</v>
      </c>
      <c r="I24" s="27">
        <v>1787.07</v>
      </c>
      <c r="J24" s="27">
        <v>1787.07</v>
      </c>
      <c r="K24" s="27">
        <v>1787.07</v>
      </c>
      <c r="L24" s="27">
        <v>1787.07</v>
      </c>
      <c r="M24" s="27">
        <v>1787.07</v>
      </c>
      <c r="N24" s="27">
        <v>1787.07</v>
      </c>
      <c r="O24" s="27">
        <f t="shared" si="5"/>
        <v>26806.05</v>
      </c>
    </row>
    <row r="25" spans="1:15" ht="18.75" customHeight="1">
      <c r="A25" s="25" t="s">
        <v>37</v>
      </c>
      <c r="B25" s="27">
        <v>0</v>
      </c>
      <c r="C25" s="27">
        <v>0</v>
      </c>
      <c r="D25" s="27">
        <v>-4249.04</v>
      </c>
      <c r="E25" s="27">
        <v>0</v>
      </c>
      <c r="F25" s="27">
        <v>-10591.66</v>
      </c>
      <c r="G25" s="27">
        <v>0</v>
      </c>
      <c r="H25" s="27">
        <v>-2174.31</v>
      </c>
      <c r="I25" s="27">
        <v>0</v>
      </c>
      <c r="J25" s="27">
        <v>-6407.91</v>
      </c>
      <c r="K25" s="27">
        <v>0</v>
      </c>
      <c r="L25" s="27">
        <v>0</v>
      </c>
      <c r="M25" s="27">
        <v>0</v>
      </c>
      <c r="N25" s="27">
        <v>0</v>
      </c>
      <c r="O25" s="27">
        <f t="shared" si="5"/>
        <v>-23422.920000000002</v>
      </c>
    </row>
    <row r="26" spans="1:15" ht="18.75" customHeight="1">
      <c r="A26" s="25" t="s">
        <v>69</v>
      </c>
      <c r="B26" s="27">
        <v>1136.05</v>
      </c>
      <c r="C26" s="27">
        <v>853.38</v>
      </c>
      <c r="D26" s="27">
        <v>737.62</v>
      </c>
      <c r="E26" s="27">
        <v>228.82</v>
      </c>
      <c r="F26" s="27">
        <v>769.93</v>
      </c>
      <c r="G26" s="27">
        <v>1103.74</v>
      </c>
      <c r="H26" s="27">
        <v>185.75</v>
      </c>
      <c r="I26" s="27">
        <v>834.54</v>
      </c>
      <c r="J26" s="27">
        <v>732.24</v>
      </c>
      <c r="K26" s="27">
        <v>939.53</v>
      </c>
      <c r="L26" s="27">
        <v>882.99</v>
      </c>
      <c r="M26" s="27">
        <v>500.72</v>
      </c>
      <c r="N26" s="27">
        <v>261.12</v>
      </c>
      <c r="O26" s="27">
        <f t="shared" si="5"/>
        <v>9166.43</v>
      </c>
    </row>
    <row r="27" spans="1:15" ht="18.75" customHeight="1">
      <c r="A27" s="25" t="s">
        <v>70</v>
      </c>
      <c r="B27" s="27">
        <v>986.46</v>
      </c>
      <c r="C27" s="27">
        <v>734.51</v>
      </c>
      <c r="D27" s="27">
        <v>644.18</v>
      </c>
      <c r="E27" s="27">
        <v>196.77</v>
      </c>
      <c r="F27" s="27">
        <v>648.25</v>
      </c>
      <c r="G27" s="27">
        <v>873.27</v>
      </c>
      <c r="H27" s="27">
        <v>161.72</v>
      </c>
      <c r="I27" s="27">
        <v>683.29</v>
      </c>
      <c r="J27" s="27">
        <v>652.27</v>
      </c>
      <c r="K27" s="27">
        <v>839.62</v>
      </c>
      <c r="L27" s="27">
        <v>745.26</v>
      </c>
      <c r="M27" s="27">
        <v>421.81</v>
      </c>
      <c r="N27" s="27">
        <v>221.02</v>
      </c>
      <c r="O27" s="27">
        <f t="shared" si="5"/>
        <v>7808.43</v>
      </c>
    </row>
    <row r="28" spans="1:15" ht="18.75" customHeight="1">
      <c r="A28" s="25" t="s">
        <v>71</v>
      </c>
      <c r="B28" s="27">
        <v>460.18</v>
      </c>
      <c r="C28" s="27">
        <v>342.62</v>
      </c>
      <c r="D28" s="27">
        <v>300.5</v>
      </c>
      <c r="E28" s="27">
        <v>91.79</v>
      </c>
      <c r="F28" s="27">
        <v>302.39</v>
      </c>
      <c r="G28" s="27">
        <v>407.38</v>
      </c>
      <c r="H28" s="27">
        <v>75.44</v>
      </c>
      <c r="I28" s="27">
        <v>316.85</v>
      </c>
      <c r="J28" s="27">
        <v>304.9</v>
      </c>
      <c r="K28" s="27">
        <v>386</v>
      </c>
      <c r="L28" s="27">
        <v>347.65</v>
      </c>
      <c r="M28" s="27">
        <v>196.77</v>
      </c>
      <c r="N28" s="27">
        <v>103.1</v>
      </c>
      <c r="O28" s="27">
        <f t="shared" si="5"/>
        <v>3635.57</v>
      </c>
    </row>
    <row r="29" spans="1:15" ht="18.75" customHeight="1">
      <c r="A29" s="25" t="s">
        <v>72</v>
      </c>
      <c r="B29" s="27">
        <v>59702.71</v>
      </c>
      <c r="C29" s="27">
        <v>23915.83</v>
      </c>
      <c r="D29" s="27">
        <v>31077.21</v>
      </c>
      <c r="E29" s="27">
        <v>8905.18</v>
      </c>
      <c r="F29" s="27">
        <v>27389.41</v>
      </c>
      <c r="G29" s="27">
        <v>41777.78</v>
      </c>
      <c r="H29" s="27">
        <v>8504.28</v>
      </c>
      <c r="I29" s="27">
        <v>41749.33</v>
      </c>
      <c r="J29" s="27">
        <v>26440.1</v>
      </c>
      <c r="K29" s="27">
        <v>40927.97</v>
      </c>
      <c r="L29" s="27">
        <v>40848.28</v>
      </c>
      <c r="M29" s="27">
        <v>28912.28</v>
      </c>
      <c r="N29" s="27">
        <v>8468.3</v>
      </c>
      <c r="O29" s="27">
        <f t="shared" si="5"/>
        <v>388618.66</v>
      </c>
    </row>
    <row r="30" spans="1:15" ht="15" customHeight="1">
      <c r="A30" s="26"/>
      <c r="B30" s="16"/>
      <c r="C30" s="16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9"/>
    </row>
    <row r="31" spans="1:15" ht="18.75" customHeight="1">
      <c r="A31" s="14" t="s">
        <v>38</v>
      </c>
      <c r="B31" s="27">
        <f>+B32+B34+B47+B48+B49+B54-B55</f>
        <v>-63948.329999999994</v>
      </c>
      <c r="C31" s="27">
        <f aca="true" t="shared" si="7" ref="C31:O31">+C32+C34+C47+C48+C49+C54-C55</f>
        <v>-64325.73</v>
      </c>
      <c r="D31" s="27">
        <f t="shared" si="7"/>
        <v>-50851.64</v>
      </c>
      <c r="E31" s="27">
        <f t="shared" si="7"/>
        <v>-12422.01</v>
      </c>
      <c r="F31" s="27">
        <f t="shared" si="7"/>
        <v>-42301.68</v>
      </c>
      <c r="G31" s="27">
        <f t="shared" si="7"/>
        <v>-58039.89</v>
      </c>
      <c r="H31" s="27">
        <f t="shared" si="7"/>
        <v>-11025.3</v>
      </c>
      <c r="I31" s="27">
        <f t="shared" si="7"/>
        <v>-64458.54</v>
      </c>
      <c r="J31" s="27">
        <f t="shared" si="7"/>
        <v>-50531.299999999996</v>
      </c>
      <c r="K31" s="27">
        <f t="shared" si="7"/>
        <v>-43240.35</v>
      </c>
      <c r="L31" s="27">
        <f t="shared" si="7"/>
        <v>-36334.8</v>
      </c>
      <c r="M31" s="27">
        <f t="shared" si="7"/>
        <v>-27006.33</v>
      </c>
      <c r="N31" s="27">
        <f t="shared" si="7"/>
        <v>-20033.24</v>
      </c>
      <c r="O31" s="27">
        <f t="shared" si="7"/>
        <v>-544519.14</v>
      </c>
    </row>
    <row r="32" spans="1:15" ht="18.75" customHeight="1">
      <c r="A32" s="25" t="s">
        <v>39</v>
      </c>
      <c r="B32" s="28">
        <f>+B33</f>
        <v>-57631.2</v>
      </c>
      <c r="C32" s="28">
        <f>+C33</f>
        <v>-59580.4</v>
      </c>
      <c r="D32" s="28">
        <f aca="true" t="shared" si="8" ref="D32:O32">+D33</f>
        <v>-46750</v>
      </c>
      <c r="E32" s="28">
        <f t="shared" si="8"/>
        <v>-11149.6</v>
      </c>
      <c r="F32" s="28">
        <f t="shared" si="8"/>
        <v>-38020.4</v>
      </c>
      <c r="G32" s="28">
        <f t="shared" si="8"/>
        <v>-51902.4</v>
      </c>
      <c r="H32" s="28">
        <f t="shared" si="8"/>
        <v>-9992.4</v>
      </c>
      <c r="I32" s="28">
        <f t="shared" si="8"/>
        <v>-59818</v>
      </c>
      <c r="J32" s="28">
        <f t="shared" si="8"/>
        <v>-46459.6</v>
      </c>
      <c r="K32" s="28">
        <f t="shared" si="8"/>
        <v>-38016</v>
      </c>
      <c r="L32" s="28">
        <f t="shared" si="8"/>
        <v>-31424.8</v>
      </c>
      <c r="M32" s="28">
        <f t="shared" si="8"/>
        <v>-24222</v>
      </c>
      <c r="N32" s="28">
        <f t="shared" si="8"/>
        <v>-18581.2</v>
      </c>
      <c r="O32" s="28">
        <f t="shared" si="8"/>
        <v>-493548</v>
      </c>
    </row>
    <row r="33" spans="1:15" ht="18.75" customHeight="1">
      <c r="A33" s="26" t="s">
        <v>40</v>
      </c>
      <c r="B33" s="16">
        <f>ROUND((-B9)*$G$3,2)</f>
        <v>-57631.2</v>
      </c>
      <c r="C33" s="16">
        <f aca="true" t="shared" si="9" ref="C33:N33">ROUND((-C9)*$G$3,2)</f>
        <v>-59580.4</v>
      </c>
      <c r="D33" s="16">
        <f t="shared" si="9"/>
        <v>-46750</v>
      </c>
      <c r="E33" s="16">
        <f t="shared" si="9"/>
        <v>-11149.6</v>
      </c>
      <c r="F33" s="16">
        <f t="shared" si="9"/>
        <v>-38020.4</v>
      </c>
      <c r="G33" s="16">
        <f t="shared" si="9"/>
        <v>-51902.4</v>
      </c>
      <c r="H33" s="16">
        <f t="shared" si="9"/>
        <v>-9992.4</v>
      </c>
      <c r="I33" s="16">
        <f t="shared" si="9"/>
        <v>-59818</v>
      </c>
      <c r="J33" s="16">
        <f t="shared" si="9"/>
        <v>-46459.6</v>
      </c>
      <c r="K33" s="16">
        <f t="shared" si="9"/>
        <v>-38016</v>
      </c>
      <c r="L33" s="16">
        <f t="shared" si="9"/>
        <v>-31424.8</v>
      </c>
      <c r="M33" s="16">
        <f t="shared" si="9"/>
        <v>-24222</v>
      </c>
      <c r="N33" s="16">
        <f t="shared" si="9"/>
        <v>-18581.2</v>
      </c>
      <c r="O33" s="29">
        <f aca="true" t="shared" si="10" ref="O33:O55">SUM(B33:N33)</f>
        <v>-493548</v>
      </c>
    </row>
    <row r="34" spans="1:15" ht="18.75" customHeight="1">
      <c r="A34" s="25" t="s">
        <v>41</v>
      </c>
      <c r="B34" s="28">
        <f>SUM(B35:B45)</f>
        <v>-6317.13</v>
      </c>
      <c r="C34" s="28">
        <f aca="true" t="shared" si="11" ref="C34:O34">SUM(C35:C45)</f>
        <v>-4745.33</v>
      </c>
      <c r="D34" s="28">
        <f t="shared" si="11"/>
        <v>-4101.64</v>
      </c>
      <c r="E34" s="28">
        <f t="shared" si="11"/>
        <v>-1272.41</v>
      </c>
      <c r="F34" s="28">
        <f t="shared" si="11"/>
        <v>-4281.28</v>
      </c>
      <c r="G34" s="28">
        <f t="shared" si="11"/>
        <v>-6137.49</v>
      </c>
      <c r="H34" s="28">
        <f t="shared" si="11"/>
        <v>-1032.9</v>
      </c>
      <c r="I34" s="28">
        <f t="shared" si="11"/>
        <v>-4640.54</v>
      </c>
      <c r="J34" s="28">
        <f t="shared" si="11"/>
        <v>-4071.7</v>
      </c>
      <c r="K34" s="28">
        <f t="shared" si="11"/>
        <v>-5224.35</v>
      </c>
      <c r="L34" s="28">
        <f t="shared" si="11"/>
        <v>-4910</v>
      </c>
      <c r="M34" s="28">
        <f t="shared" si="11"/>
        <v>-2784.33</v>
      </c>
      <c r="N34" s="28">
        <f t="shared" si="11"/>
        <v>-1452.04</v>
      </c>
      <c r="O34" s="28">
        <f t="shared" si="11"/>
        <v>-50971.14</v>
      </c>
    </row>
    <row r="35" spans="1:15" ht="18.75" customHeight="1">
      <c r="A35" s="26" t="s">
        <v>42</v>
      </c>
      <c r="B35" s="30">
        <v>0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f t="shared" si="10"/>
        <v>0</v>
      </c>
    </row>
    <row r="36" spans="1:15" ht="18.75" customHeight="1">
      <c r="A36" s="26" t="s">
        <v>43</v>
      </c>
      <c r="B36" s="30">
        <v>0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f t="shared" si="10"/>
        <v>0</v>
      </c>
    </row>
    <row r="37" spans="1:15" ht="18.75" customHeight="1">
      <c r="A37" s="26" t="s">
        <v>44</v>
      </c>
      <c r="B37" s="30">
        <v>0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f t="shared" si="10"/>
        <v>0</v>
      </c>
    </row>
    <row r="38" spans="1:15" ht="18.75" customHeight="1">
      <c r="A38" s="26" t="s">
        <v>45</v>
      </c>
      <c r="B38" s="30">
        <v>0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1">
        <f t="shared" si="10"/>
        <v>0</v>
      </c>
    </row>
    <row r="39" spans="1:15" ht="18.75" customHeight="1">
      <c r="A39" s="26" t="s">
        <v>46</v>
      </c>
      <c r="B39" s="30">
        <v>0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f t="shared" si="10"/>
        <v>0</v>
      </c>
    </row>
    <row r="40" spans="1:15" ht="18.75" customHeight="1">
      <c r="A40" s="12" t="s">
        <v>82</v>
      </c>
      <c r="B40" s="30">
        <v>0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f t="shared" si="10"/>
        <v>0</v>
      </c>
    </row>
    <row r="41" spans="1:15" ht="18.75" customHeight="1">
      <c r="A41" s="12" t="s">
        <v>83</v>
      </c>
      <c r="B41" s="30">
        <v>0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f t="shared" si="10"/>
        <v>0</v>
      </c>
    </row>
    <row r="42" spans="1:15" ht="18.75" customHeight="1">
      <c r="A42" s="12" t="s">
        <v>47</v>
      </c>
      <c r="B42" s="30">
        <v>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f t="shared" si="10"/>
        <v>0</v>
      </c>
    </row>
    <row r="43" spans="1:15" ht="18.75" customHeight="1">
      <c r="A43" s="12" t="s">
        <v>48</v>
      </c>
      <c r="B43" s="30">
        <v>-6317.13</v>
      </c>
      <c r="C43" s="30">
        <v>-4745.33</v>
      </c>
      <c r="D43" s="30">
        <v>-4101.64</v>
      </c>
      <c r="E43" s="30">
        <v>-1272.41</v>
      </c>
      <c r="F43" s="30">
        <v>-4281.28</v>
      </c>
      <c r="G43" s="30">
        <v>-6137.49</v>
      </c>
      <c r="H43" s="30">
        <v>-1032.9</v>
      </c>
      <c r="I43" s="30">
        <v>-4640.54</v>
      </c>
      <c r="J43" s="30">
        <v>-4071.7</v>
      </c>
      <c r="K43" s="30">
        <v>-5224.35</v>
      </c>
      <c r="L43" s="30">
        <v>-4910</v>
      </c>
      <c r="M43" s="30">
        <v>-2784.33</v>
      </c>
      <c r="N43" s="30">
        <v>-1452.04</v>
      </c>
      <c r="O43" s="30">
        <f>SUM(B43:N43)</f>
        <v>-50971.14</v>
      </c>
    </row>
    <row r="44" spans="1:15" ht="18.75" customHeight="1">
      <c r="A44" s="12" t="s">
        <v>74</v>
      </c>
      <c r="B44" s="50">
        <v>0</v>
      </c>
      <c r="C44" s="50">
        <v>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/>
    </row>
    <row r="45" spans="1:15" ht="18.75" customHeight="1">
      <c r="A45" s="12" t="s">
        <v>75</v>
      </c>
      <c r="B45" s="50">
        <v>0</v>
      </c>
      <c r="C45" s="50">
        <v>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/>
    </row>
    <row r="46" spans="1:15" ht="18.75" customHeight="1">
      <c r="A46" s="12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</row>
    <row r="47" spans="1:15" ht="18.75" customHeight="1">
      <c r="A47" s="25" t="s">
        <v>49</v>
      </c>
      <c r="B47" s="32">
        <v>0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0">
        <f t="shared" si="10"/>
        <v>0</v>
      </c>
    </row>
    <row r="48" spans="1:15" ht="18.75" customHeight="1">
      <c r="A48" s="25" t="s">
        <v>50</v>
      </c>
      <c r="B48" s="32">
        <v>0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0">
        <f>SUM(B48:N48)</f>
        <v>0</v>
      </c>
    </row>
    <row r="49" spans="1:15" ht="18.75" customHeight="1">
      <c r="A49" s="25" t="s">
        <v>76</v>
      </c>
      <c r="B49" s="32">
        <f>B50+B51</f>
        <v>0</v>
      </c>
      <c r="C49" s="32">
        <f aca="true" t="shared" si="12" ref="C49:O49">C50+C51</f>
        <v>0</v>
      </c>
      <c r="D49" s="32">
        <f t="shared" si="12"/>
        <v>0</v>
      </c>
      <c r="E49" s="32">
        <f t="shared" si="12"/>
        <v>0</v>
      </c>
      <c r="F49" s="32">
        <f t="shared" si="12"/>
        <v>0</v>
      </c>
      <c r="G49" s="32">
        <f t="shared" si="12"/>
        <v>0</v>
      </c>
      <c r="H49" s="32">
        <f t="shared" si="12"/>
        <v>0</v>
      </c>
      <c r="I49" s="32">
        <f t="shared" si="12"/>
        <v>0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 t="shared" si="12"/>
        <v>0</v>
      </c>
      <c r="O49" s="32">
        <f t="shared" si="12"/>
        <v>0</v>
      </c>
    </row>
    <row r="50" spans="1:15" ht="18.75" customHeight="1">
      <c r="A50" s="26" t="s">
        <v>79</v>
      </c>
      <c r="B50" s="32">
        <v>-102324.01</v>
      </c>
      <c r="C50" s="32">
        <v>-96074.3</v>
      </c>
      <c r="D50" s="32">
        <v>-71232.52</v>
      </c>
      <c r="E50" s="32">
        <v>-30559.36</v>
      </c>
      <c r="F50" s="32">
        <v>-89874.13</v>
      </c>
      <c r="G50" s="32">
        <v>-136581.55</v>
      </c>
      <c r="H50" s="32">
        <v>-25835.04</v>
      </c>
      <c r="I50" s="32">
        <v>-101480.7</v>
      </c>
      <c r="J50" s="32">
        <v>-77925.38</v>
      </c>
      <c r="K50" s="32">
        <v>-81756.3</v>
      </c>
      <c r="L50" s="32">
        <v>-77203.36</v>
      </c>
      <c r="M50" s="32">
        <v>-32175.36</v>
      </c>
      <c r="N50" s="32">
        <v>-13941.69</v>
      </c>
      <c r="O50" s="30">
        <f t="shared" si="10"/>
        <v>-936963.7</v>
      </c>
    </row>
    <row r="51" spans="1:15" ht="18.75" customHeight="1">
      <c r="A51" s="26" t="s">
        <v>80</v>
      </c>
      <c r="B51" s="32">
        <v>102324.01</v>
      </c>
      <c r="C51" s="32">
        <v>96074.3</v>
      </c>
      <c r="D51" s="32">
        <v>71232.52</v>
      </c>
      <c r="E51" s="32">
        <v>30559.36</v>
      </c>
      <c r="F51" s="32">
        <v>89874.13</v>
      </c>
      <c r="G51" s="32">
        <v>136581.55</v>
      </c>
      <c r="H51" s="32">
        <v>25835.04</v>
      </c>
      <c r="I51" s="32">
        <v>101480.7</v>
      </c>
      <c r="J51" s="32">
        <v>77925.38</v>
      </c>
      <c r="K51" s="32">
        <v>81756.3</v>
      </c>
      <c r="L51" s="32">
        <v>77203.36</v>
      </c>
      <c r="M51" s="32">
        <v>32175.36</v>
      </c>
      <c r="N51" s="32">
        <v>13941.69</v>
      </c>
      <c r="O51" s="30">
        <f t="shared" si="10"/>
        <v>936963.7</v>
      </c>
    </row>
    <row r="52" spans="1:15" ht="18.75" customHeight="1">
      <c r="A52" s="12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</row>
    <row r="53" spans="1:17" ht="18.75" customHeight="1">
      <c r="A53" s="14" t="s">
        <v>51</v>
      </c>
      <c r="B53" s="33">
        <f>+B20+B31</f>
        <v>1453394.6899999997</v>
      </c>
      <c r="C53" s="33">
        <f aca="true" t="shared" si="13" ref="C53:N53">+C20+C31</f>
        <v>1054482.4</v>
      </c>
      <c r="D53" s="33">
        <f t="shared" si="13"/>
        <v>925194.75</v>
      </c>
      <c r="E53" s="33">
        <f t="shared" si="13"/>
        <v>288545.81999999995</v>
      </c>
      <c r="F53" s="33">
        <f t="shared" si="13"/>
        <v>973471.9299999999</v>
      </c>
      <c r="G53" s="33">
        <f t="shared" si="13"/>
        <v>1398147.8800000001</v>
      </c>
      <c r="H53" s="33">
        <f t="shared" si="13"/>
        <v>235498.02000000002</v>
      </c>
      <c r="I53" s="33">
        <f t="shared" si="13"/>
        <v>1046453.6300000004</v>
      </c>
      <c r="J53" s="33">
        <f t="shared" si="13"/>
        <v>914046.0999999999</v>
      </c>
      <c r="K53" s="33">
        <f t="shared" si="13"/>
        <v>1202446.8699999999</v>
      </c>
      <c r="L53" s="33">
        <f t="shared" si="13"/>
        <v>1137479.32</v>
      </c>
      <c r="M53" s="33">
        <f t="shared" si="13"/>
        <v>645114.91</v>
      </c>
      <c r="N53" s="33">
        <f t="shared" si="13"/>
        <v>322956.64999999997</v>
      </c>
      <c r="O53" s="33">
        <f>SUM(B53:N53)</f>
        <v>11597232.97</v>
      </c>
      <c r="Q53" s="39"/>
    </row>
    <row r="54" spans="1:15" ht="18.75" customHeight="1">
      <c r="A54" s="34" t="s">
        <v>52</v>
      </c>
      <c r="B54" s="30">
        <v>0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16">
        <f t="shared" si="10"/>
        <v>0</v>
      </c>
    </row>
    <row r="55" spans="1:15" ht="18.75" customHeight="1">
      <c r="A55" s="34" t="s">
        <v>53</v>
      </c>
      <c r="B55" s="30">
        <v>0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16">
        <f t="shared" si="10"/>
        <v>0</v>
      </c>
    </row>
    <row r="56" spans="1:15" ht="15.75">
      <c r="A56" s="35"/>
      <c r="B56" s="36"/>
      <c r="C56" s="36"/>
      <c r="D56" s="37"/>
      <c r="E56" s="37"/>
      <c r="F56" s="37"/>
      <c r="G56" s="37"/>
      <c r="H56" s="37"/>
      <c r="I56" s="36"/>
      <c r="J56" s="37"/>
      <c r="K56" s="37"/>
      <c r="L56" s="37"/>
      <c r="M56" s="37"/>
      <c r="N56" s="37"/>
      <c r="O56" s="38"/>
    </row>
    <row r="57" spans="1:15" ht="12.75" customHeight="1">
      <c r="A57" s="51"/>
      <c r="B57" s="52"/>
      <c r="C57" s="52"/>
      <c r="D57" s="53"/>
      <c r="E57" s="53"/>
      <c r="F57" s="53"/>
      <c r="G57" s="53"/>
      <c r="H57" s="53"/>
      <c r="I57" s="52"/>
      <c r="J57" s="53"/>
      <c r="K57" s="53"/>
      <c r="L57" s="53"/>
      <c r="M57" s="53"/>
      <c r="N57" s="53"/>
      <c r="O57" s="54"/>
    </row>
    <row r="58" spans="1:15" ht="15" customHeight="1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</row>
    <row r="59" spans="1:15" ht="18.75" customHeight="1">
      <c r="A59" s="14" t="s">
        <v>54</v>
      </c>
      <c r="B59" s="40">
        <f aca="true" t="shared" si="14" ref="B59:O59">SUM(B60:B70)</f>
        <v>1453394.69</v>
      </c>
      <c r="C59" s="40">
        <f t="shared" si="14"/>
        <v>1054482.3900000001</v>
      </c>
      <c r="D59" s="40">
        <f t="shared" si="14"/>
        <v>925194.74</v>
      </c>
      <c r="E59" s="40">
        <f t="shared" si="14"/>
        <v>288545.83</v>
      </c>
      <c r="F59" s="40">
        <f t="shared" si="14"/>
        <v>973471.93</v>
      </c>
      <c r="G59" s="40">
        <f t="shared" si="14"/>
        <v>1398147.87</v>
      </c>
      <c r="H59" s="40">
        <f t="shared" si="14"/>
        <v>235498.01</v>
      </c>
      <c r="I59" s="40">
        <f t="shared" si="14"/>
        <v>1046453.64</v>
      </c>
      <c r="J59" s="40">
        <f t="shared" si="14"/>
        <v>914046.1000000001</v>
      </c>
      <c r="K59" s="40">
        <f t="shared" si="14"/>
        <v>1202446.8699999999</v>
      </c>
      <c r="L59" s="40">
        <f t="shared" si="14"/>
        <v>1137479.32</v>
      </c>
      <c r="M59" s="40">
        <f t="shared" si="14"/>
        <v>645114.91</v>
      </c>
      <c r="N59" s="40">
        <f t="shared" si="14"/>
        <v>322956.66000000003</v>
      </c>
      <c r="O59" s="33">
        <f t="shared" si="14"/>
        <v>11597232.959999999</v>
      </c>
    </row>
    <row r="60" spans="1:15" ht="18.75" customHeight="1">
      <c r="A60" s="25" t="s">
        <v>55</v>
      </c>
      <c r="B60" s="40">
        <v>1195561.68</v>
      </c>
      <c r="C60" s="40">
        <v>765923.76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33">
        <f>SUM(B60:N60)</f>
        <v>1961485.44</v>
      </c>
    </row>
    <row r="61" spans="1:15" ht="18.75" customHeight="1">
      <c r="A61" s="25" t="s">
        <v>56</v>
      </c>
      <c r="B61" s="40">
        <v>257833.01</v>
      </c>
      <c r="C61" s="40">
        <v>288558.63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33">
        <f aca="true" t="shared" si="15" ref="O61:O70">SUM(B61:N61)</f>
        <v>546391.64</v>
      </c>
    </row>
    <row r="62" spans="1:15" ht="18.75" customHeight="1">
      <c r="A62" s="25" t="s">
        <v>57</v>
      </c>
      <c r="B62" s="41">
        <v>0</v>
      </c>
      <c r="C62" s="41">
        <v>0</v>
      </c>
      <c r="D62" s="28">
        <v>925194.74</v>
      </c>
      <c r="E62" s="41">
        <v>0</v>
      </c>
      <c r="F62" s="41">
        <v>0</v>
      </c>
      <c r="G62" s="41">
        <v>0</v>
      </c>
      <c r="H62" s="40">
        <v>235498.01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28">
        <f t="shared" si="15"/>
        <v>1160692.75</v>
      </c>
    </row>
    <row r="63" spans="1:15" ht="18.75" customHeight="1">
      <c r="A63" s="25" t="s">
        <v>58</v>
      </c>
      <c r="B63" s="41">
        <v>0</v>
      </c>
      <c r="C63" s="41">
        <v>0</v>
      </c>
      <c r="D63" s="41">
        <v>0</v>
      </c>
      <c r="E63" s="28">
        <v>288545.83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33">
        <f t="shared" si="15"/>
        <v>288545.83</v>
      </c>
    </row>
    <row r="64" spans="1:15" ht="18.75" customHeight="1">
      <c r="A64" s="25" t="s">
        <v>59</v>
      </c>
      <c r="B64" s="41">
        <v>0</v>
      </c>
      <c r="C64" s="41">
        <v>0</v>
      </c>
      <c r="D64" s="41">
        <v>0</v>
      </c>
      <c r="E64" s="41">
        <v>0</v>
      </c>
      <c r="F64" s="28">
        <v>973471.93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28">
        <f t="shared" si="15"/>
        <v>973471.93</v>
      </c>
    </row>
    <row r="65" spans="1:15" ht="18.75" customHeight="1">
      <c r="A65" s="25" t="s">
        <v>60</v>
      </c>
      <c r="B65" s="41">
        <v>0</v>
      </c>
      <c r="C65" s="41">
        <v>0</v>
      </c>
      <c r="D65" s="41">
        <v>0</v>
      </c>
      <c r="E65" s="41">
        <v>0</v>
      </c>
      <c r="F65" s="41">
        <v>0</v>
      </c>
      <c r="G65" s="40">
        <v>1398147.87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33">
        <f t="shared" si="15"/>
        <v>1398147.87</v>
      </c>
    </row>
    <row r="66" spans="1:15" ht="18.75" customHeight="1">
      <c r="A66" s="25" t="s">
        <v>61</v>
      </c>
      <c r="B66" s="41">
        <v>0</v>
      </c>
      <c r="C66" s="41">
        <v>0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0">
        <v>1046453.64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33">
        <f t="shared" si="15"/>
        <v>1046453.64</v>
      </c>
    </row>
    <row r="67" spans="1:15" ht="18.75" customHeight="1">
      <c r="A67" s="25" t="s">
        <v>62</v>
      </c>
      <c r="B67" s="41">
        <v>0</v>
      </c>
      <c r="C67" s="41">
        <v>0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28">
        <v>914046.1000000001</v>
      </c>
      <c r="K67" s="41">
        <v>0</v>
      </c>
      <c r="L67" s="41">
        <v>0</v>
      </c>
      <c r="M67" s="41">
        <v>0</v>
      </c>
      <c r="N67" s="41">
        <v>0</v>
      </c>
      <c r="O67" s="33">
        <f t="shared" si="15"/>
        <v>914046.1000000001</v>
      </c>
    </row>
    <row r="68" spans="1:15" ht="18.75" customHeight="1">
      <c r="A68" s="25" t="s">
        <v>63</v>
      </c>
      <c r="B68" s="41">
        <v>0</v>
      </c>
      <c r="C68" s="41">
        <v>0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28">
        <v>1202446.8699999999</v>
      </c>
      <c r="L68" s="28">
        <v>1137479.32</v>
      </c>
      <c r="M68" s="41">
        <v>0</v>
      </c>
      <c r="N68" s="41">
        <v>0</v>
      </c>
      <c r="O68" s="33">
        <f t="shared" si="15"/>
        <v>2339926.19</v>
      </c>
    </row>
    <row r="69" spans="1:15" ht="18.75" customHeight="1">
      <c r="A69" s="25" t="s">
        <v>64</v>
      </c>
      <c r="B69" s="41">
        <v>0</v>
      </c>
      <c r="C69" s="41">
        <v>0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28">
        <v>645114.91</v>
      </c>
      <c r="N69" s="41">
        <v>0</v>
      </c>
      <c r="O69" s="33">
        <f t="shared" si="15"/>
        <v>645114.91</v>
      </c>
    </row>
    <row r="70" spans="1:15" ht="18.75" customHeight="1">
      <c r="A70" s="35" t="s">
        <v>65</v>
      </c>
      <c r="B70" s="42">
        <v>0</v>
      </c>
      <c r="C70" s="42">
        <v>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3">
        <v>322956.66000000003</v>
      </c>
      <c r="O70" s="44">
        <f t="shared" si="15"/>
        <v>322956.66000000003</v>
      </c>
    </row>
    <row r="71" spans="1:12" ht="21" customHeight="1">
      <c r="A71" s="45" t="s">
        <v>81</v>
      </c>
      <c r="B71" s="46"/>
      <c r="C71" s="46"/>
      <c r="D71"/>
      <c r="E71"/>
      <c r="F71"/>
      <c r="G71"/>
      <c r="H71" s="47"/>
      <c r="I71" s="47"/>
      <c r="J71"/>
      <c r="K71"/>
      <c r="L71"/>
    </row>
  </sheetData>
  <sheetProtection/>
  <mergeCells count="5">
    <mergeCell ref="A1:O1"/>
    <mergeCell ref="A2:O2"/>
    <mergeCell ref="A4:A6"/>
    <mergeCell ref="B4:N4"/>
    <mergeCell ref="O4:O6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2023-01-16T19:48:21Z</dcterms:modified>
  <cp:category/>
  <cp:version/>
  <cp:contentType/>
  <cp:contentStatus/>
</cp:coreProperties>
</file>