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290" windowHeight="8925" activeTab="0"/>
  </bookViews>
  <sheets>
    <sheet name="detalhamento " sheetId="1" r:id="rId1"/>
  </sheets>
  <externalReferences>
    <externalReference r:id="rId4"/>
  </externalReferences>
  <definedNames>
    <definedName name="_xlnm.Print_Area" localSheetId="0">'detalhamento '!$A$1:$K$73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<sst xmlns="http://schemas.openxmlformats.org/spreadsheetml/2006/main" count="82" uniqueCount="81">
  <si>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</si>
  <si>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</si>
  <si>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</si>
  <si>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</si>
  <si>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</si>
  <si>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</si>
  <si>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</si>
  <si>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</si>
  <si>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</si>
  <si>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</si>
  <si>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</si>
  <si>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5.2.7. Custo Gerenciamento - Linha Turística</t>
  </si>
  <si>
    <t>5.2.6. Aquisição de Cartão Operacional</t>
  </si>
  <si>
    <t>5.2.5. Prejuízo Causado ao Sistema por uso Indevido do Bilhete Único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</si>
  <si>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</si>
  <si>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</si>
  <si>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</si>
  <si>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</si>
  <si>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</si>
  <si>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</si>
  <si>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</si>
  <si>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</si>
  <si>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</si>
  <si>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</si>
  <si>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</si>
  <si>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</si>
  <si>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</si>
  <si>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</si>
  <si>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</si>
  <si>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</si>
  <si>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</si>
  <si>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</si>
  <si>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</si>
  <si>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</si>
  <si>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</si>
  <si>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</si>
  <si>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</si>
  <si>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</si>
  <si>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</si>
  <si>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</si>
  <si>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</si>
  <si>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</si>
  <si>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</si>
  <si>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</si>
  <si>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</si>
  <si>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</si>
  <si>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</si>
  <si>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</si>
  <si>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</si>
  <si>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</si>
  <si>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</si>
  <si>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</si>
  <si>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</si>
  <si>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</si>
  <si>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</si>
  <si>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</si>
  <si>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</si>
  <si>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</si>
  <si>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</si>
  <si>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</si>
  <si>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</si>
  <si>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</si>
  <si>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</si>
  <si>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</si>
  <si>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</si>
  <si>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5.2.8. Ajuste de Cronograma (+)</t>
  </si>
  <si>
    <t>5.2.9. Ajuste de Cronograma (-)</t>
  </si>
  <si>
    <t>1.2. Créditos Eletrônicos (Bilhete Único) (1.2.1 + 1.2.2)</t>
  </si>
  <si>
    <t>1.2.1. Idosos</t>
  </si>
  <si>
    <t>1.2.2. Demais Créditos Eletrônicos</t>
  </si>
  <si>
    <t>2.1 Tarifa de Remuneração por Passageiro Transportado - Combustível</t>
  </si>
  <si>
    <t>4.6. Remuneração SMGO</t>
  </si>
  <si>
    <t>4. Remuneração Bruta do Operador (4.1 + 4.2 +....+ 4.8)</t>
  </si>
  <si>
    <t>5.4. Auxílio ao Custeio das Pessoas Idosas (*)</t>
  </si>
  <si>
    <t>5.4.1. Ajuste - Redução do Uso de Recursos Municipais (-)</t>
  </si>
  <si>
    <t>5.4.2. Ajuste - Utilização de Recursos Federais (+)</t>
  </si>
  <si>
    <t>Nota: (*) Portaria Interministerial MDR/MMFDH nº 9, de 26/08/22</t>
  </si>
  <si>
    <t>OPERAÇÃO 11/11/22 - VENCIMENTO 21/11/22</t>
  </si>
  <si>
    <t>5.2.4. Remuneração Eventos</t>
  </si>
  <si>
    <t>4.7. Remuneração Comunicação de dados por chip</t>
  </si>
  <si>
    <t>4.8.Remuneração Manutenção Validadores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</si>
</sst>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164" fontId="32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2" fillId="0" borderId="0" xfId="0" applyFont="1" applyAlignment="1">
      <alignment horizontal="left" vertical="center"/>
    </xf>
    <xf numFmtId="171" fontId="32" fillId="0" borderId="4" xfId="46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GER\MS\AA%20Transpar&#234;ncia\REMUNERA&#199;&#195;O%2001%20A%20301122%20trans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11"/>
      <sheetName val="0211"/>
      <sheetName val="0311"/>
      <sheetName val="0411"/>
      <sheetName val="0511"/>
      <sheetName val="0611"/>
      <sheetName val="0711"/>
      <sheetName val="0811"/>
      <sheetName val="0911"/>
      <sheetName val="1011"/>
      <sheetName val="1111"/>
      <sheetName val="1211"/>
      <sheetName val="1311"/>
      <sheetName val="1411"/>
      <sheetName val="1511"/>
      <sheetName val="1611"/>
      <sheetName val="1711"/>
      <sheetName val="1811"/>
      <sheetName val="1911"/>
      <sheetName val="2011"/>
      <sheetName val="2111"/>
      <sheetName val="2211"/>
      <sheetName val="2311"/>
      <sheetName val="2411"/>
      <sheetName val="2511"/>
      <sheetName val="2611"/>
      <sheetName val="2711"/>
      <sheetName val="2811"/>
      <sheetName val="2911"/>
      <sheetName val="3011"/>
      <sheetName val="Plan2"/>
      <sheetName val="Plan3"/>
    </sheetNames>
    <sheetDataSet>
      <sheetData sheetId="10">
        <row r="11">
          <cell r="AC11">
            <v>6755.44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4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27" sqref="A27:A28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60" t="s">
        <v>54</v>
      </c>
      <c r="B1" s="60"/>
      <c r="C1" s="60"/>
      <c r="D1" s="60"/>
      <c r="E1" s="60"/>
      <c r="F1" s="60"/>
      <c r="G1" s="60"/>
      <c r="H1" s="60"/>
      <c r="I1" s="60"/>
      <c r="J1" s="60"/>
      <c r="K1" s="60"/>
    </row>
    <row r="2" spans="1:11" ht="21">
      <c r="A2" s="61" t="s">
        <v>77</v>
      </c>
      <c r="B2" s="61"/>
      <c r="C2" s="61"/>
      <c r="D2" s="61"/>
      <c r="E2" s="61"/>
      <c r="F2" s="61"/>
      <c r="G2" s="61"/>
      <c r="H2" s="61"/>
      <c r="I2" s="61"/>
      <c r="J2" s="61"/>
      <c r="K2" s="61"/>
    </row>
    <row r="3" spans="1:11" ht="15.75">
      <c r="A3" s="49"/>
      <c r="B3" s="52"/>
      <c r="C3" s="49"/>
      <c r="D3" s="49" t="s">
        <v>48</v>
      </c>
      <c r="E3" s="51">
        <v>4.4</v>
      </c>
      <c r="F3" s="51"/>
      <c r="G3" s="50"/>
      <c r="H3" s="50"/>
      <c r="I3" s="50"/>
      <c r="J3" s="50"/>
      <c r="K3" s="49"/>
    </row>
    <row r="4" spans="1:11" ht="15.75">
      <c r="A4" s="62" t="s">
        <v>47</v>
      </c>
      <c r="B4" s="63" t="s">
        <v>46</v>
      </c>
      <c r="C4" s="64"/>
      <c r="D4" s="64"/>
      <c r="E4" s="64"/>
      <c r="F4" s="64"/>
      <c r="G4" s="64"/>
      <c r="H4" s="64"/>
      <c r="I4" s="64"/>
      <c r="J4" s="64"/>
      <c r="K4" s="62" t="s">
        <v>45</v>
      </c>
    </row>
    <row r="5" spans="1:11" ht="43.5" customHeight="1">
      <c r="A5" s="62"/>
      <c r="B5" s="47" t="s">
        <v>58</v>
      </c>
      <c r="C5" s="47" t="s">
        <v>44</v>
      </c>
      <c r="D5" s="48" t="s">
        <v>59</v>
      </c>
      <c r="E5" s="48" t="s">
        <v>60</v>
      </c>
      <c r="F5" s="48" t="s">
        <v>61</v>
      </c>
      <c r="G5" s="47" t="s">
        <v>62</v>
      </c>
      <c r="H5" s="48" t="s">
        <v>59</v>
      </c>
      <c r="I5" s="47" t="s">
        <v>43</v>
      </c>
      <c r="J5" s="47" t="s">
        <v>63</v>
      </c>
      <c r="K5" s="62"/>
    </row>
    <row r="6" spans="1:11" ht="18.75" customHeight="1">
      <c r="A6" s="62"/>
      <c r="B6" s="46" t="s">
        <v>42</v>
      </c>
      <c r="C6" s="46" t="s">
        <v>41</v>
      </c>
      <c r="D6" s="46" t="s">
        <v>40</v>
      </c>
      <c r="E6" s="46" t="s">
        <v>39</v>
      </c>
      <c r="F6" s="46" t="s">
        <v>38</v>
      </c>
      <c r="G6" s="46" t="s">
        <v>37</v>
      </c>
      <c r="H6" s="46" t="s">
        <v>36</v>
      </c>
      <c r="I6" s="46" t="s">
        <v>35</v>
      </c>
      <c r="J6" s="46" t="s">
        <v>34</v>
      </c>
      <c r="K6" s="62"/>
    </row>
    <row r="7" spans="1:14" ht="16.5" customHeight="1">
      <c r="A7" s="13" t="s">
        <v>33</v>
      </c>
      <c r="B7" s="45">
        <f>+B8+B11</f>
        <v>331417</v>
      </c>
      <c r="C7" s="45">
        <f aca="true" t="shared" si="0" ref="C7:J7">+C8+C11</f>
        <v>267534</v>
      </c>
      <c r="D7" s="45">
        <f t="shared" si="0"/>
        <v>325018</v>
      </c>
      <c r="E7" s="45">
        <f t="shared" si="0"/>
        <v>181581</v>
      </c>
      <c r="F7" s="45">
        <f t="shared" si="0"/>
        <v>231715</v>
      </c>
      <c r="G7" s="45">
        <f t="shared" si="0"/>
        <v>227513</v>
      </c>
      <c r="H7" s="45">
        <f t="shared" si="0"/>
        <v>267344</v>
      </c>
      <c r="I7" s="45">
        <f t="shared" si="0"/>
        <v>370912</v>
      </c>
      <c r="J7" s="45">
        <f t="shared" si="0"/>
        <v>118333</v>
      </c>
      <c r="K7" s="38">
        <f aca="true" t="shared" si="1" ref="K7:K13">SUM(B7:J7)</f>
        <v>2321367</v>
      </c>
      <c r="L7" s="44"/>
      <c r="M7"/>
      <c r="N7"/>
    </row>
    <row r="8" spans="1:14" ht="16.5" customHeight="1">
      <c r="A8" s="42" t="s">
        <v>32</v>
      </c>
      <c r="B8" s="43">
        <f aca="true" t="shared" si="2" ref="B8:J8">+B9+B10</f>
        <v>17469</v>
      </c>
      <c r="C8" s="43">
        <f t="shared" si="2"/>
        <v>18122</v>
      </c>
      <c r="D8" s="43">
        <f t="shared" si="2"/>
        <v>17519</v>
      </c>
      <c r="E8" s="43">
        <f t="shared" si="2"/>
        <v>11979</v>
      </c>
      <c r="F8" s="43">
        <f t="shared" si="2"/>
        <v>13145</v>
      </c>
      <c r="G8" s="43">
        <f t="shared" si="2"/>
        <v>8795</v>
      </c>
      <c r="H8" s="43">
        <f t="shared" si="2"/>
        <v>6248</v>
      </c>
      <c r="I8" s="43">
        <f t="shared" si="2"/>
        <v>18974</v>
      </c>
      <c r="J8" s="43">
        <f t="shared" si="2"/>
        <v>3885</v>
      </c>
      <c r="K8" s="38">
        <f t="shared" si="1"/>
        <v>116136</v>
      </c>
      <c r="L8"/>
      <c r="M8"/>
      <c r="N8"/>
    </row>
    <row r="9" spans="1:14" ht="16.5" customHeight="1">
      <c r="A9" s="22" t="s">
        <v>31</v>
      </c>
      <c r="B9" s="43">
        <v>17426</v>
      </c>
      <c r="C9" s="43">
        <v>18111</v>
      </c>
      <c r="D9" s="43">
        <v>17512</v>
      </c>
      <c r="E9" s="43">
        <v>11794</v>
      </c>
      <c r="F9" s="43">
        <v>13130</v>
      </c>
      <c r="G9" s="43">
        <v>8794</v>
      </c>
      <c r="H9" s="43">
        <v>6248</v>
      </c>
      <c r="I9" s="43">
        <v>18882</v>
      </c>
      <c r="J9" s="43">
        <v>3885</v>
      </c>
      <c r="K9" s="38">
        <f t="shared" si="1"/>
        <v>115782</v>
      </c>
      <c r="L9"/>
      <c r="M9"/>
      <c r="N9"/>
    </row>
    <row r="10" spans="1:14" ht="16.5" customHeight="1">
      <c r="A10" s="22" t="s">
        <v>30</v>
      </c>
      <c r="B10" s="43">
        <v>43</v>
      </c>
      <c r="C10" s="43">
        <v>11</v>
      </c>
      <c r="D10" s="43">
        <v>7</v>
      </c>
      <c r="E10" s="43">
        <v>185</v>
      </c>
      <c r="F10" s="43">
        <v>15</v>
      </c>
      <c r="G10" s="43">
        <v>1</v>
      </c>
      <c r="H10" s="43">
        <v>0</v>
      </c>
      <c r="I10" s="43">
        <v>92</v>
      </c>
      <c r="J10" s="43">
        <v>0</v>
      </c>
      <c r="K10" s="38">
        <f t="shared" si="1"/>
        <v>354</v>
      </c>
      <c r="L10"/>
      <c r="M10"/>
      <c r="N10"/>
    </row>
    <row r="11" spans="1:14" ht="16.5" customHeight="1">
      <c r="A11" s="42" t="s">
        <v>67</v>
      </c>
      <c r="B11" s="41">
        <v>313948</v>
      </c>
      <c r="C11" s="41">
        <v>249412</v>
      </c>
      <c r="D11" s="41">
        <v>307499</v>
      </c>
      <c r="E11" s="41">
        <v>169602</v>
      </c>
      <c r="F11" s="41">
        <v>218570</v>
      </c>
      <c r="G11" s="41">
        <v>218718</v>
      </c>
      <c r="H11" s="41">
        <v>261096</v>
      </c>
      <c r="I11" s="41">
        <v>351938</v>
      </c>
      <c r="J11" s="41">
        <v>114448</v>
      </c>
      <c r="K11" s="38">
        <f t="shared" si="1"/>
        <v>2205231</v>
      </c>
      <c r="L11" s="58"/>
      <c r="M11" s="58"/>
      <c r="N11" s="58"/>
    </row>
    <row r="12" spans="1:14" ht="16.5" customHeight="1">
      <c r="A12" s="22" t="s">
        <v>68</v>
      </c>
      <c r="B12" s="41">
        <v>20045</v>
      </c>
      <c r="C12" s="41">
        <v>17614</v>
      </c>
      <c r="D12" s="41">
        <v>21907</v>
      </c>
      <c r="E12" s="41">
        <v>14850</v>
      </c>
      <c r="F12" s="41">
        <v>12373</v>
      </c>
      <c r="G12" s="41">
        <v>11430</v>
      </c>
      <c r="H12" s="41">
        <v>11424</v>
      </c>
      <c r="I12" s="41">
        <v>17624</v>
      </c>
      <c r="J12" s="41">
        <v>4849</v>
      </c>
      <c r="K12" s="38">
        <f t="shared" si="1"/>
        <v>132116</v>
      </c>
      <c r="L12" s="58"/>
      <c r="M12" s="58"/>
      <c r="N12" s="58"/>
    </row>
    <row r="13" spans="1:14" ht="16.5" customHeight="1">
      <c r="A13" s="22" t="s">
        <v>69</v>
      </c>
      <c r="B13" s="41">
        <f>+B11-B12</f>
        <v>293903</v>
      </c>
      <c r="C13" s="41">
        <f>+C11-C12</f>
        <v>231798</v>
      </c>
      <c r="D13" s="41">
        <f>+D11-D12</f>
        <v>285592</v>
      </c>
      <c r="E13" s="41">
        <f aca="true" t="shared" si="3" ref="E13:J13">+E11-E12</f>
        <v>154752</v>
      </c>
      <c r="F13" s="41">
        <f t="shared" si="3"/>
        <v>206197</v>
      </c>
      <c r="G13" s="41">
        <f t="shared" si="3"/>
        <v>207288</v>
      </c>
      <c r="H13" s="41">
        <f t="shared" si="3"/>
        <v>249672</v>
      </c>
      <c r="I13" s="41">
        <f t="shared" si="3"/>
        <v>334314</v>
      </c>
      <c r="J13" s="41">
        <f t="shared" si="3"/>
        <v>109599</v>
      </c>
      <c r="K13" s="38">
        <f t="shared" si="1"/>
        <v>2073115</v>
      </c>
      <c r="L13" s="59"/>
      <c r="M13" s="58"/>
      <c r="N13" s="58"/>
    </row>
    <row r="14" spans="1:14" ht="12" customHeight="1">
      <c r="A14" s="22"/>
      <c r="B14" s="41"/>
      <c r="C14" s="41"/>
      <c r="D14" s="41"/>
      <c r="E14" s="41"/>
      <c r="F14" s="41"/>
      <c r="G14" s="41"/>
      <c r="H14" s="41"/>
      <c r="I14" s="41"/>
      <c r="J14" s="41"/>
      <c r="K14" s="38"/>
      <c r="L14"/>
      <c r="M14"/>
      <c r="N14"/>
    </row>
    <row r="15" spans="1:14" ht="15.75" customHeight="1">
      <c r="A15" s="16" t="s">
        <v>29</v>
      </c>
      <c r="B15" s="40">
        <v>4.4911</v>
      </c>
      <c r="C15" s="40">
        <v>4.9339</v>
      </c>
      <c r="D15" s="40">
        <v>5.4695</v>
      </c>
      <c r="E15" s="40">
        <v>4.7554</v>
      </c>
      <c r="F15" s="40">
        <v>5.0324</v>
      </c>
      <c r="G15" s="40">
        <v>5.0834</v>
      </c>
      <c r="H15" s="40">
        <v>4.0475</v>
      </c>
      <c r="I15" s="40">
        <v>4.0885</v>
      </c>
      <c r="J15" s="40">
        <v>4.6262</v>
      </c>
      <c r="K15" s="31"/>
      <c r="L15"/>
      <c r="M15"/>
      <c r="N15"/>
    </row>
    <row r="16" spans="1:12" ht="15.75" customHeight="1">
      <c r="A16" s="16" t="s">
        <v>70</v>
      </c>
      <c r="B16" s="40">
        <v>0</v>
      </c>
      <c r="C16" s="40">
        <v>0</v>
      </c>
      <c r="D16" s="40">
        <v>0</v>
      </c>
      <c r="E16" s="40">
        <v>0</v>
      </c>
      <c r="F16" s="40">
        <v>0</v>
      </c>
      <c r="G16" s="40">
        <v>0</v>
      </c>
      <c r="H16" s="40">
        <v>0</v>
      </c>
      <c r="I16" s="40">
        <v>0</v>
      </c>
      <c r="J16" s="40">
        <v>0</v>
      </c>
      <c r="K16" s="31"/>
      <c r="L16" s="58"/>
    </row>
    <row r="17" spans="1:11" ht="12" customHeight="1">
      <c r="A17" s="17"/>
      <c r="B17" s="17"/>
      <c r="C17" s="39"/>
      <c r="D17" s="39"/>
      <c r="E17" s="39"/>
      <c r="F17" s="39"/>
      <c r="G17" s="39"/>
      <c r="H17" s="39"/>
      <c r="I17" s="39"/>
      <c r="J17" s="39"/>
      <c r="K17" s="31"/>
    </row>
    <row r="18" spans="1:11" ht="16.5" customHeight="1">
      <c r="A18" s="16" t="s">
        <v>28</v>
      </c>
      <c r="B18" s="39">
        <v>1.139170115540379</v>
      </c>
      <c r="C18" s="39">
        <v>1.208092612030048</v>
      </c>
      <c r="D18" s="39">
        <v>1.106537982804667</v>
      </c>
      <c r="E18" s="39">
        <v>1.402052675498</v>
      </c>
      <c r="F18" s="39">
        <v>1.0468502194548</v>
      </c>
      <c r="G18" s="39">
        <v>1.160695262737561</v>
      </c>
      <c r="H18" s="39">
        <v>1.126779251969132</v>
      </c>
      <c r="I18" s="39">
        <v>1.116240561534103</v>
      </c>
      <c r="J18" s="39">
        <v>1.094246477668689</v>
      </c>
      <c r="K18" s="31"/>
    </row>
    <row r="19" spans="1:11" ht="12" customHeight="1">
      <c r="A19" s="16"/>
      <c r="B19" s="31">
        <v>0</v>
      </c>
      <c r="C19" s="31">
        <v>0</v>
      </c>
      <c r="D19" s="31">
        <v>0</v>
      </c>
      <c r="E19" s="38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15"/>
    </row>
    <row r="20" spans="1:14" ht="16.5" customHeight="1">
      <c r="A20" s="37" t="s">
        <v>72</v>
      </c>
      <c r="B20" s="36">
        <f>SUM(B21:B28)</f>
        <v>1751629.33</v>
      </c>
      <c r="C20" s="36">
        <f aca="true" t="shared" si="4" ref="C20:J20">SUM(C21:C28)</f>
        <v>1651800.1</v>
      </c>
      <c r="D20" s="36">
        <f t="shared" si="4"/>
        <v>2030996.55</v>
      </c>
      <c r="E20" s="36">
        <f t="shared" si="4"/>
        <v>1252367.64</v>
      </c>
      <c r="F20" s="36">
        <f t="shared" si="4"/>
        <v>1264406.09</v>
      </c>
      <c r="G20" s="36">
        <f t="shared" si="4"/>
        <v>1382307.33</v>
      </c>
      <c r="H20" s="36">
        <f t="shared" si="4"/>
        <v>1266084.3199999998</v>
      </c>
      <c r="I20" s="36">
        <f t="shared" si="4"/>
        <v>1773220.16</v>
      </c>
      <c r="J20" s="36">
        <f t="shared" si="4"/>
        <v>613811.2</v>
      </c>
      <c r="K20" s="36">
        <f aca="true" t="shared" si="5" ref="K20:K28">SUM(B20:J20)</f>
        <v>12986622.719999999</v>
      </c>
      <c r="L20"/>
      <c r="M20"/>
      <c r="N20"/>
    </row>
    <row r="21" spans="1:14" ht="16.5" customHeight="1">
      <c r="A21" s="35" t="s">
        <v>27</v>
      </c>
      <c r="B21" s="57">
        <f>ROUND((B15+B16)*B7,2)</f>
        <v>1488426.89</v>
      </c>
      <c r="C21" s="57">
        <f>ROUND((C15+C16)*C7,2)</f>
        <v>1319986</v>
      </c>
      <c r="D21" s="57">
        <f aca="true" t="shared" si="6" ref="D21:J21">ROUND((D15+D16)*D7,2)</f>
        <v>1777685.95</v>
      </c>
      <c r="E21" s="57">
        <f t="shared" si="6"/>
        <v>863490.29</v>
      </c>
      <c r="F21" s="57">
        <f t="shared" si="6"/>
        <v>1166082.57</v>
      </c>
      <c r="G21" s="57">
        <f t="shared" si="6"/>
        <v>1156539.58</v>
      </c>
      <c r="H21" s="57">
        <f t="shared" si="6"/>
        <v>1082074.84</v>
      </c>
      <c r="I21" s="57">
        <f t="shared" si="6"/>
        <v>1516473.71</v>
      </c>
      <c r="J21" s="57">
        <f t="shared" si="6"/>
        <v>547432.12</v>
      </c>
      <c r="K21" s="30">
        <f t="shared" si="5"/>
        <v>10918191.950000001</v>
      </c>
      <c r="L21"/>
      <c r="M21"/>
      <c r="N21"/>
    </row>
    <row r="22" spans="1:14" ht="16.5" customHeight="1">
      <c r="A22" s="18" t="s">
        <v>26</v>
      </c>
      <c r="B22" s="30">
        <f aca="true" t="shared" si="7" ref="B22:J22">IF(B18&lt;&gt;0,ROUND((B18-1)*B21,2),0)</f>
        <v>207144.54</v>
      </c>
      <c r="C22" s="30">
        <f t="shared" si="7"/>
        <v>274679.33</v>
      </c>
      <c r="D22" s="30">
        <f t="shared" si="7"/>
        <v>189391.08</v>
      </c>
      <c r="E22" s="30">
        <f t="shared" si="7"/>
        <v>347168.58</v>
      </c>
      <c r="F22" s="30">
        <f t="shared" si="7"/>
        <v>54631.22</v>
      </c>
      <c r="G22" s="30">
        <f t="shared" si="7"/>
        <v>185850.43</v>
      </c>
      <c r="H22" s="30">
        <f t="shared" si="7"/>
        <v>137184.64</v>
      </c>
      <c r="I22" s="30">
        <f t="shared" si="7"/>
        <v>176275.76</v>
      </c>
      <c r="J22" s="30">
        <f t="shared" si="7"/>
        <v>51593.55</v>
      </c>
      <c r="K22" s="30">
        <f t="shared" si="5"/>
        <v>1623919.13</v>
      </c>
      <c r="L22"/>
      <c r="M22"/>
      <c r="N22"/>
    </row>
    <row r="23" spans="1:14" ht="16.5" customHeight="1">
      <c r="A23" s="18" t="s">
        <v>25</v>
      </c>
      <c r="B23" s="30">
        <v>51660.6</v>
      </c>
      <c r="C23" s="30">
        <v>51151.54</v>
      </c>
      <c r="D23" s="30">
        <v>55630.51</v>
      </c>
      <c r="E23" s="30">
        <v>36378.15</v>
      </c>
      <c r="F23" s="30">
        <v>40088</v>
      </c>
      <c r="G23" s="30">
        <v>36135.21</v>
      </c>
      <c r="H23" s="30">
        <v>41337.87</v>
      </c>
      <c r="I23" s="30">
        <v>74221.57</v>
      </c>
      <c r="J23" s="30">
        <v>18930.2</v>
      </c>
      <c r="K23" s="30">
        <f t="shared" si="5"/>
        <v>405533.65</v>
      </c>
      <c r="L23"/>
      <c r="M23"/>
      <c r="N23"/>
    </row>
    <row r="24" spans="1:14" ht="16.5" customHeight="1">
      <c r="A24" s="18" t="s">
        <v>24</v>
      </c>
      <c r="B24" s="30">
        <v>1787.07</v>
      </c>
      <c r="C24" s="34">
        <v>3574.14</v>
      </c>
      <c r="D24" s="34">
        <v>5361.21</v>
      </c>
      <c r="E24" s="30">
        <v>3574.14</v>
      </c>
      <c r="F24" s="30">
        <v>1787.07</v>
      </c>
      <c r="G24" s="34">
        <v>1787.07</v>
      </c>
      <c r="H24" s="34">
        <v>3574.14</v>
      </c>
      <c r="I24" s="34">
        <v>3574.14</v>
      </c>
      <c r="J24" s="34">
        <v>1787.07</v>
      </c>
      <c r="K24" s="30">
        <f t="shared" si="5"/>
        <v>26806.05</v>
      </c>
      <c r="L24"/>
      <c r="M24"/>
      <c r="N24"/>
    </row>
    <row r="25" spans="1:14" ht="16.5" customHeight="1">
      <c r="A25" s="18" t="s">
        <v>23</v>
      </c>
      <c r="B25" s="30">
        <v>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-6839.75</v>
      </c>
      <c r="K25" s="30">
        <f t="shared" si="5"/>
        <v>-6839.75</v>
      </c>
      <c r="L25"/>
      <c r="M25"/>
      <c r="N25"/>
    </row>
    <row r="26" spans="1:14" ht="16.5" customHeight="1">
      <c r="A26" s="18" t="s">
        <v>71</v>
      </c>
      <c r="B26" s="30">
        <v>1370.25</v>
      </c>
      <c r="C26" s="30">
        <v>1292.18</v>
      </c>
      <c r="D26" s="30">
        <v>1588.31</v>
      </c>
      <c r="E26" s="30">
        <v>979.91</v>
      </c>
      <c r="F26" s="30">
        <v>987.98</v>
      </c>
      <c r="G26" s="30">
        <v>1079.51</v>
      </c>
      <c r="H26" s="30">
        <v>990.67</v>
      </c>
      <c r="I26" s="30">
        <v>1386.41</v>
      </c>
      <c r="J26" s="30">
        <v>479.19</v>
      </c>
      <c r="K26" s="30">
        <f t="shared" si="5"/>
        <v>10154.41</v>
      </c>
      <c r="L26" s="58"/>
      <c r="M26" s="58"/>
      <c r="N26" s="58"/>
    </row>
    <row r="27" spans="1:14" ht="16.5" customHeight="1">
      <c r="A27" s="18" t="s">
        <v>79</v>
      </c>
      <c r="B27" s="30">
        <v>351.42</v>
      </c>
      <c r="C27" s="30">
        <v>299.87</v>
      </c>
      <c r="D27" s="30">
        <v>354.57</v>
      </c>
      <c r="E27" s="30">
        <v>206.2</v>
      </c>
      <c r="F27" s="30">
        <v>233.86</v>
      </c>
      <c r="G27" s="30">
        <v>238.26</v>
      </c>
      <c r="H27" s="30">
        <v>235.75</v>
      </c>
      <c r="I27" s="30">
        <v>304.27</v>
      </c>
      <c r="J27" s="30">
        <v>116.93</v>
      </c>
      <c r="K27" s="30">
        <f t="shared" si="5"/>
        <v>2341.1299999999997</v>
      </c>
      <c r="L27" s="58"/>
      <c r="M27" s="58"/>
      <c r="N27" s="58"/>
    </row>
    <row r="28" spans="1:14" ht="16.5" customHeight="1">
      <c r="A28" s="18" t="s">
        <v>80</v>
      </c>
      <c r="B28" s="30">
        <v>888.56</v>
      </c>
      <c r="C28" s="30">
        <v>817.04</v>
      </c>
      <c r="D28" s="30">
        <v>984.92</v>
      </c>
      <c r="E28" s="30">
        <v>570.37</v>
      </c>
      <c r="F28" s="30">
        <v>595.39</v>
      </c>
      <c r="G28" s="30">
        <v>677.27</v>
      </c>
      <c r="H28" s="30">
        <v>686.41</v>
      </c>
      <c r="I28" s="30">
        <v>984.3</v>
      </c>
      <c r="J28" s="30">
        <v>311.89</v>
      </c>
      <c r="K28" s="30">
        <f t="shared" si="5"/>
        <v>6516.15</v>
      </c>
      <c r="L28" s="58"/>
      <c r="M28" s="58"/>
      <c r="N28" s="58"/>
    </row>
    <row r="29" spans="1:11" ht="12" customHeight="1">
      <c r="A29" s="33"/>
      <c r="B29" s="32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/>
    </row>
    <row r="30" spans="1:11" ht="12" customHeight="1">
      <c r="A30" s="18"/>
      <c r="B30" s="31">
        <v>0</v>
      </c>
      <c r="C30" s="31"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/>
    </row>
    <row r="31" spans="1:14" ht="16.5" customHeight="1">
      <c r="A31" s="16" t="s">
        <v>22</v>
      </c>
      <c r="B31" s="30">
        <f aca="true" t="shared" si="8" ref="B31:J31">+B32+B37+B49</f>
        <v>-138637.66</v>
      </c>
      <c r="C31" s="30">
        <f t="shared" si="8"/>
        <v>-94128.95999999999</v>
      </c>
      <c r="D31" s="30">
        <f t="shared" si="8"/>
        <v>-126688.18000000002</v>
      </c>
      <c r="E31" s="30">
        <f t="shared" si="8"/>
        <v>-114028.75</v>
      </c>
      <c r="F31" s="30">
        <f t="shared" si="8"/>
        <v>-60337.75</v>
      </c>
      <c r="G31" s="30">
        <f t="shared" si="8"/>
        <v>-120226.63</v>
      </c>
      <c r="H31" s="30">
        <f t="shared" si="8"/>
        <v>-49720.71</v>
      </c>
      <c r="I31" s="30">
        <f t="shared" si="8"/>
        <v>-113982.97</v>
      </c>
      <c r="J31" s="30">
        <f t="shared" si="8"/>
        <v>-32692.99</v>
      </c>
      <c r="K31" s="30">
        <f aca="true" t="shared" si="9" ref="K31:K41">SUM(B31:J31)</f>
        <v>-850444.6</v>
      </c>
      <c r="L31"/>
      <c r="M31"/>
      <c r="N31"/>
    </row>
    <row r="32" spans="1:14" ht="16.5" customHeight="1">
      <c r="A32" s="18" t="s">
        <v>21</v>
      </c>
      <c r="B32" s="30">
        <f aca="true" t="shared" si="10" ref="B32:J32">B33+B34+B35+B36</f>
        <v>-129581.69</v>
      </c>
      <c r="C32" s="30">
        <f t="shared" si="10"/>
        <v>-86943.59999999999</v>
      </c>
      <c r="D32" s="30">
        <f t="shared" si="10"/>
        <v>-93737.65</v>
      </c>
      <c r="E32" s="30">
        <f t="shared" si="10"/>
        <v>-108183.85</v>
      </c>
      <c r="F32" s="30">
        <f t="shared" si="10"/>
        <v>-57772</v>
      </c>
      <c r="G32" s="30">
        <f t="shared" si="10"/>
        <v>-112115.6</v>
      </c>
      <c r="H32" s="30">
        <f t="shared" si="10"/>
        <v>-40449.93</v>
      </c>
      <c r="I32" s="30">
        <f t="shared" si="10"/>
        <v>-103303.68000000001</v>
      </c>
      <c r="J32" s="30">
        <f t="shared" si="10"/>
        <v>-23332.83</v>
      </c>
      <c r="K32" s="30">
        <f t="shared" si="9"/>
        <v>-755420.83</v>
      </c>
      <c r="L32"/>
      <c r="M32"/>
      <c r="N32"/>
    </row>
    <row r="33" spans="1:14" s="23" customFormat="1" ht="16.5" customHeight="1">
      <c r="A33" s="29" t="s">
        <v>55</v>
      </c>
      <c r="B33" s="30">
        <f aca="true" t="shared" si="11" ref="B33:J33">-ROUND((B9)*$E$3,2)</f>
        <v>-76674.4</v>
      </c>
      <c r="C33" s="30">
        <f t="shared" si="11"/>
        <v>-79688.4</v>
      </c>
      <c r="D33" s="30">
        <f t="shared" si="11"/>
        <v>-77052.8</v>
      </c>
      <c r="E33" s="30">
        <f t="shared" si="11"/>
        <v>-51893.6</v>
      </c>
      <c r="F33" s="30">
        <f t="shared" si="11"/>
        <v>-57772</v>
      </c>
      <c r="G33" s="30">
        <f t="shared" si="11"/>
        <v>-38693.6</v>
      </c>
      <c r="H33" s="30">
        <f t="shared" si="11"/>
        <v>-27491.2</v>
      </c>
      <c r="I33" s="30">
        <f t="shared" si="11"/>
        <v>-83080.8</v>
      </c>
      <c r="J33" s="30">
        <f t="shared" si="11"/>
        <v>-17094</v>
      </c>
      <c r="K33" s="30">
        <f t="shared" si="9"/>
        <v>-509440.79999999993</v>
      </c>
      <c r="L33" s="28"/>
      <c r="M33"/>
      <c r="N33"/>
    </row>
    <row r="34" spans="1:14" ht="16.5" customHeight="1">
      <c r="A34" s="25" t="s">
        <v>20</v>
      </c>
      <c r="B34" s="26">
        <v>0</v>
      </c>
      <c r="C34" s="26">
        <v>0</v>
      </c>
      <c r="D34" s="26">
        <v>0</v>
      </c>
      <c r="E34" s="26"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30">
        <f t="shared" si="9"/>
        <v>0</v>
      </c>
      <c r="L34"/>
      <c r="M34"/>
      <c r="N34"/>
    </row>
    <row r="35" spans="1:14" ht="16.5" customHeight="1">
      <c r="A35" s="25" t="s">
        <v>19</v>
      </c>
      <c r="B35" s="30">
        <v>0</v>
      </c>
      <c r="C35" s="30">
        <v>0</v>
      </c>
      <c r="D35" s="30">
        <v>0</v>
      </c>
      <c r="E35" s="30">
        <v>0</v>
      </c>
      <c r="F35" s="26">
        <v>0</v>
      </c>
      <c r="G35" s="30">
        <v>0</v>
      </c>
      <c r="H35" s="30">
        <v>0</v>
      </c>
      <c r="I35" s="30">
        <v>0</v>
      </c>
      <c r="J35" s="30">
        <v>0</v>
      </c>
      <c r="K35" s="30">
        <f t="shared" si="9"/>
        <v>0</v>
      </c>
      <c r="L35"/>
      <c r="M35"/>
      <c r="N35"/>
    </row>
    <row r="36" spans="1:14" ht="16.5" customHeight="1">
      <c r="A36" s="25" t="s">
        <v>18</v>
      </c>
      <c r="B36" s="30">
        <v>-52907.29</v>
      </c>
      <c r="C36" s="30">
        <v>-7255.2</v>
      </c>
      <c r="D36" s="30">
        <v>-16684.85</v>
      </c>
      <c r="E36" s="30">
        <v>-56290.25</v>
      </c>
      <c r="F36" s="26">
        <v>0</v>
      </c>
      <c r="G36" s="30">
        <v>-73422</v>
      </c>
      <c r="H36" s="30">
        <v>-12958.73</v>
      </c>
      <c r="I36" s="30">
        <v>-20222.88</v>
      </c>
      <c r="J36" s="30">
        <v>-6238.83</v>
      </c>
      <c r="K36" s="30">
        <f t="shared" si="9"/>
        <v>-245980.03</v>
      </c>
      <c r="L36"/>
      <c r="M36"/>
      <c r="N36"/>
    </row>
    <row r="37" spans="1:14" s="23" customFormat="1" ht="16.5" customHeight="1">
      <c r="A37" s="18" t="s">
        <v>17</v>
      </c>
      <c r="B37" s="27">
        <f aca="true" t="shared" si="12" ref="B37:J37">SUM(B38:B47)</f>
        <v>-9055.970000000001</v>
      </c>
      <c r="C37" s="27">
        <f t="shared" si="12"/>
        <v>-7185.36</v>
      </c>
      <c r="D37" s="27">
        <f t="shared" si="12"/>
        <v>-32950.53000000003</v>
      </c>
      <c r="E37" s="27">
        <f t="shared" si="12"/>
        <v>-5844.9</v>
      </c>
      <c r="F37" s="27">
        <f t="shared" si="12"/>
        <v>-2565.750000000001</v>
      </c>
      <c r="G37" s="27">
        <f t="shared" si="12"/>
        <v>-8111.030000000001</v>
      </c>
      <c r="H37" s="27">
        <f t="shared" si="12"/>
        <v>-9270.779999999999</v>
      </c>
      <c r="I37" s="27">
        <f t="shared" si="12"/>
        <v>-10679.29</v>
      </c>
      <c r="J37" s="27">
        <f t="shared" si="12"/>
        <v>-9360.16</v>
      </c>
      <c r="K37" s="30">
        <f t="shared" si="9"/>
        <v>-95023.77000000005</v>
      </c>
      <c r="L37"/>
      <c r="M37"/>
      <c r="N37"/>
    </row>
    <row r="38" spans="1:14" ht="16.5" customHeight="1">
      <c r="A38" s="25" t="s">
        <v>16</v>
      </c>
      <c r="B38" s="17">
        <v>0</v>
      </c>
      <c r="C38" s="17">
        <v>0</v>
      </c>
      <c r="D38" s="27">
        <v>-23128.53</v>
      </c>
      <c r="E38" s="26">
        <v>0</v>
      </c>
      <c r="F38" s="26">
        <v>0</v>
      </c>
      <c r="G38" s="17">
        <v>0</v>
      </c>
      <c r="H38" s="26">
        <v>0</v>
      </c>
      <c r="I38" s="17">
        <v>0</v>
      </c>
      <c r="J38" s="27">
        <v>-6695.59</v>
      </c>
      <c r="K38" s="30">
        <f t="shared" si="9"/>
        <v>-29824.12</v>
      </c>
      <c r="L38"/>
      <c r="M38"/>
      <c r="N38"/>
    </row>
    <row r="39" spans="1:14" ht="16.5" customHeight="1">
      <c r="A39" s="25" t="s">
        <v>15</v>
      </c>
      <c r="B39" s="27">
        <v>-1436.5</v>
      </c>
      <c r="C39" s="27">
        <v>0</v>
      </c>
      <c r="D39" s="27">
        <v>-990</v>
      </c>
      <c r="E39" s="27">
        <v>-396</v>
      </c>
      <c r="F39" s="27">
        <v>-3827.38</v>
      </c>
      <c r="G39" s="27">
        <v>-2108.26</v>
      </c>
      <c r="H39" s="27">
        <v>-3762</v>
      </c>
      <c r="I39" s="27">
        <v>-2970</v>
      </c>
      <c r="J39" s="27">
        <v>0</v>
      </c>
      <c r="K39" s="30">
        <f t="shared" si="9"/>
        <v>-15490.14</v>
      </c>
      <c r="L39"/>
      <c r="M39"/>
      <c r="N39"/>
    </row>
    <row r="40" spans="1:14" ht="16.5" customHeight="1">
      <c r="A40" s="25" t="s">
        <v>14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/>
      <c r="M40"/>
      <c r="N40"/>
    </row>
    <row r="41" spans="1:14" ht="16.5" customHeight="1">
      <c r="A41" s="25" t="s">
        <v>78</v>
      </c>
      <c r="B41" s="17">
        <v>0</v>
      </c>
      <c r="C41" s="17">
        <v>0</v>
      </c>
      <c r="D41" s="17">
        <v>0</v>
      </c>
      <c r="E41" s="17">
        <v>0</v>
      </c>
      <c r="F41" s="27">
        <f>+'[1]1111'!$AC$11</f>
        <v>6755.44</v>
      </c>
      <c r="G41" s="17">
        <v>0</v>
      </c>
      <c r="H41" s="17">
        <v>0</v>
      </c>
      <c r="I41" s="17">
        <v>0</v>
      </c>
      <c r="J41" s="17">
        <v>0</v>
      </c>
      <c r="K41" s="30">
        <f t="shared" si="9"/>
        <v>6755.44</v>
      </c>
      <c r="L41"/>
      <c r="M41"/>
      <c r="N41"/>
    </row>
    <row r="42" spans="1:14" ht="16.5" customHeight="1">
      <c r="A42" s="25" t="s">
        <v>13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/>
      <c r="M42"/>
      <c r="N42"/>
    </row>
    <row r="43" spans="1:14" ht="16.5" customHeight="1">
      <c r="A43" s="25" t="s">
        <v>12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/>
      <c r="M43"/>
      <c r="N43"/>
    </row>
    <row r="44" spans="1:12" s="23" customFormat="1" ht="16.5" customHeight="1">
      <c r="A44" s="25" t="s">
        <v>11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24"/>
    </row>
    <row r="45" spans="1:14" s="23" customFormat="1" ht="16.5" customHeight="1">
      <c r="A45" s="25" t="s">
        <v>65</v>
      </c>
      <c r="B45" s="17">
        <v>0</v>
      </c>
      <c r="C45" s="17">
        <v>0</v>
      </c>
      <c r="D45" s="17">
        <v>1566000</v>
      </c>
      <c r="E45" s="17">
        <v>0</v>
      </c>
      <c r="F45" s="17">
        <v>0</v>
      </c>
      <c r="G45" s="17">
        <v>0</v>
      </c>
      <c r="H45" s="17">
        <v>972000</v>
      </c>
      <c r="I45" s="17">
        <v>0</v>
      </c>
      <c r="J45" s="17">
        <v>0</v>
      </c>
      <c r="K45" s="30">
        <f aca="true" t="shared" si="13" ref="K45:K52">SUM(B45:J45)</f>
        <v>2538000</v>
      </c>
      <c r="L45" s="24"/>
      <c r="M45"/>
      <c r="N45"/>
    </row>
    <row r="46" spans="1:14" s="23" customFormat="1" ht="16.5" customHeight="1">
      <c r="A46" s="25" t="s">
        <v>66</v>
      </c>
      <c r="B46" s="17">
        <v>0</v>
      </c>
      <c r="C46" s="17">
        <v>0</v>
      </c>
      <c r="D46" s="17">
        <v>-1566000</v>
      </c>
      <c r="E46" s="17">
        <v>0</v>
      </c>
      <c r="F46" s="17">
        <v>0</v>
      </c>
      <c r="G46" s="17">
        <v>0</v>
      </c>
      <c r="H46" s="17">
        <v>-972000</v>
      </c>
      <c r="I46" s="17">
        <v>0</v>
      </c>
      <c r="J46" s="17">
        <v>0</v>
      </c>
      <c r="K46" s="30">
        <f t="shared" si="13"/>
        <v>-2538000</v>
      </c>
      <c r="L46" s="24"/>
      <c r="M46"/>
      <c r="N46"/>
    </row>
    <row r="47" spans="1:14" s="23" customFormat="1" ht="16.5" customHeight="1">
      <c r="A47" s="25" t="s">
        <v>10</v>
      </c>
      <c r="B47" s="17">
        <v>-7619.47</v>
      </c>
      <c r="C47" s="17">
        <v>-7185.36</v>
      </c>
      <c r="D47" s="17">
        <v>-8832</v>
      </c>
      <c r="E47" s="17">
        <v>-5448.9</v>
      </c>
      <c r="F47" s="17">
        <v>-5493.81</v>
      </c>
      <c r="G47" s="17">
        <v>-6002.77</v>
      </c>
      <c r="H47" s="17">
        <v>-5508.78</v>
      </c>
      <c r="I47" s="17">
        <v>-7709.29</v>
      </c>
      <c r="J47" s="17">
        <v>-2664.57</v>
      </c>
      <c r="K47" s="30">
        <f t="shared" si="13"/>
        <v>-56464.95</v>
      </c>
      <c r="L47" s="24"/>
      <c r="M47"/>
      <c r="N47"/>
    </row>
    <row r="48" spans="1:12" ht="12" customHeight="1">
      <c r="A48" s="22"/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/>
      <c r="L48" s="21"/>
    </row>
    <row r="49" spans="1:14" ht="16.5" customHeight="1">
      <c r="A49" s="18" t="s">
        <v>9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30">
        <f t="shared" si="13"/>
        <v>0</v>
      </c>
      <c r="L49"/>
      <c r="M49"/>
      <c r="N49"/>
    </row>
    <row r="50" spans="1:14" ht="16.5" customHeight="1">
      <c r="A50" s="18" t="s">
        <v>73</v>
      </c>
      <c r="B50" s="17">
        <f>+B51+B52</f>
        <v>0</v>
      </c>
      <c r="C50" s="17">
        <f aca="true" t="shared" si="14" ref="C50:J50">+C51+C52</f>
        <v>0</v>
      </c>
      <c r="D50" s="17">
        <f t="shared" si="14"/>
        <v>0</v>
      </c>
      <c r="E50" s="17">
        <f t="shared" si="14"/>
        <v>0</v>
      </c>
      <c r="F50" s="17">
        <f t="shared" si="14"/>
        <v>0</v>
      </c>
      <c r="G50" s="17">
        <f t="shared" si="14"/>
        <v>0</v>
      </c>
      <c r="H50" s="17">
        <f t="shared" si="14"/>
        <v>0</v>
      </c>
      <c r="I50" s="17">
        <f t="shared" si="14"/>
        <v>0</v>
      </c>
      <c r="J50" s="17">
        <f t="shared" si="14"/>
        <v>0</v>
      </c>
      <c r="K50" s="30">
        <f t="shared" si="13"/>
        <v>0</v>
      </c>
      <c r="L50" s="54"/>
      <c r="M50" s="58"/>
      <c r="N50" s="58"/>
    </row>
    <row r="51" spans="1:14" ht="16.5" customHeight="1">
      <c r="A51" s="25" t="s">
        <v>74</v>
      </c>
      <c r="B51" s="30">
        <v>-105943.84</v>
      </c>
      <c r="C51" s="30">
        <v>-108752.36</v>
      </c>
      <c r="D51" s="30">
        <v>-136894.65</v>
      </c>
      <c r="E51" s="30">
        <v>-102420.45</v>
      </c>
      <c r="F51" s="30">
        <v>-67515.75</v>
      </c>
      <c r="G51" s="30">
        <v>-69445.25</v>
      </c>
      <c r="H51" s="30">
        <v>-54101.78</v>
      </c>
      <c r="I51" s="30">
        <v>-84255.06</v>
      </c>
      <c r="J51" s="30">
        <v>-25152.73</v>
      </c>
      <c r="K51" s="30">
        <f t="shared" si="13"/>
        <v>-754481.8700000001</v>
      </c>
      <c r="L51" s="58"/>
      <c r="M51" s="58"/>
      <c r="N51" s="58"/>
    </row>
    <row r="52" spans="1:14" ht="16.5" customHeight="1">
      <c r="A52" s="25" t="s">
        <v>75</v>
      </c>
      <c r="B52" s="30">
        <v>105943.84</v>
      </c>
      <c r="C52" s="30">
        <v>108752.36</v>
      </c>
      <c r="D52" s="30">
        <v>136894.65</v>
      </c>
      <c r="E52" s="30">
        <v>102420.45</v>
      </c>
      <c r="F52" s="30">
        <v>67515.75</v>
      </c>
      <c r="G52" s="30">
        <v>69445.25</v>
      </c>
      <c r="H52" s="30">
        <v>54101.78</v>
      </c>
      <c r="I52" s="30">
        <v>84255.06</v>
      </c>
      <c r="J52" s="30">
        <v>25152.73</v>
      </c>
      <c r="K52" s="30">
        <f t="shared" si="13"/>
        <v>754481.8700000001</v>
      </c>
      <c r="L52" s="54"/>
      <c r="M52" s="58"/>
      <c r="N52" s="58"/>
    </row>
    <row r="53" spans="1:12" ht="12" customHeight="1">
      <c r="A53" s="18"/>
      <c r="B53" s="15">
        <v>0</v>
      </c>
      <c r="C53" s="15">
        <v>0</v>
      </c>
      <c r="D53" s="15">
        <v>0</v>
      </c>
      <c r="E53" s="15">
        <v>0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  <c r="K53" s="20"/>
      <c r="L53" s="9"/>
    </row>
    <row r="54" spans="1:12" ht="16.5" customHeight="1">
      <c r="A54" s="16" t="s">
        <v>8</v>
      </c>
      <c r="B54" s="27">
        <f aca="true" t="shared" si="15" ref="B54:J54">IF(B20+B31+B55&lt;0,0,B20+B31+B55)</f>
        <v>1612991.6700000002</v>
      </c>
      <c r="C54" s="27">
        <f t="shared" si="15"/>
        <v>1557671.1400000001</v>
      </c>
      <c r="D54" s="27">
        <f t="shared" si="15"/>
        <v>1904308.37</v>
      </c>
      <c r="E54" s="27">
        <f t="shared" si="15"/>
        <v>1138338.89</v>
      </c>
      <c r="F54" s="27">
        <f t="shared" si="15"/>
        <v>1204068.34</v>
      </c>
      <c r="G54" s="27">
        <f t="shared" si="15"/>
        <v>1262080.7000000002</v>
      </c>
      <c r="H54" s="27">
        <f t="shared" si="15"/>
        <v>1216363.6099999999</v>
      </c>
      <c r="I54" s="27">
        <f t="shared" si="15"/>
        <v>1659237.19</v>
      </c>
      <c r="J54" s="27">
        <f t="shared" si="15"/>
        <v>581118.21</v>
      </c>
      <c r="K54" s="20">
        <f>SUM(B54:J54)</f>
        <v>12136178.119999997</v>
      </c>
      <c r="L54" s="53"/>
    </row>
    <row r="55" spans="1:13" ht="16.5" customHeight="1">
      <c r="A55" s="18" t="s">
        <v>7</v>
      </c>
      <c r="B55" s="17">
        <v>0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f>SUM(B55:J55)</f>
        <v>0</v>
      </c>
      <c r="L55"/>
      <c r="M55" s="19"/>
    </row>
    <row r="56" spans="1:14" ht="16.5" customHeight="1">
      <c r="A56" s="18" t="s">
        <v>6</v>
      </c>
      <c r="B56" s="27">
        <f aca="true" t="shared" si="16" ref="B56:J56">IF(B20+B31+B55&gt;0,0,B20+B31+B55)</f>
        <v>0</v>
      </c>
      <c r="C56" s="27">
        <f t="shared" si="16"/>
        <v>0</v>
      </c>
      <c r="D56" s="27">
        <f t="shared" si="16"/>
        <v>0</v>
      </c>
      <c r="E56" s="27">
        <f t="shared" si="16"/>
        <v>0</v>
      </c>
      <c r="F56" s="27">
        <f t="shared" si="16"/>
        <v>0</v>
      </c>
      <c r="G56" s="27">
        <f t="shared" si="16"/>
        <v>0</v>
      </c>
      <c r="H56" s="27">
        <f t="shared" si="16"/>
        <v>0</v>
      </c>
      <c r="I56" s="27">
        <f t="shared" si="16"/>
        <v>0</v>
      </c>
      <c r="J56" s="27">
        <f t="shared" si="16"/>
        <v>0</v>
      </c>
      <c r="K56" s="17">
        <f>SUM(B56:J56)</f>
        <v>0</v>
      </c>
      <c r="L56"/>
      <c r="M56"/>
      <c r="N56"/>
    </row>
    <row r="57" spans="1:11" ht="12" customHeight="1">
      <c r="A57" s="16"/>
      <c r="B57" s="15">
        <v>0</v>
      </c>
      <c r="C57" s="15">
        <v>0</v>
      </c>
      <c r="D57" s="15">
        <v>0</v>
      </c>
      <c r="E57" s="15">
        <v>0</v>
      </c>
      <c r="F57" s="15">
        <v>0</v>
      </c>
      <c r="G57" s="15">
        <v>0</v>
      </c>
      <c r="H57" s="15">
        <v>0</v>
      </c>
      <c r="I57" s="15">
        <v>0</v>
      </c>
      <c r="J57" s="15">
        <v>0</v>
      </c>
      <c r="K57" s="15"/>
    </row>
    <row r="58" spans="1:12" ht="12" customHeight="1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55"/>
    </row>
    <row r="59" spans="1:11" ht="12" customHeight="1">
      <c r="A59" s="13"/>
      <c r="B59" s="12">
        <v>0</v>
      </c>
      <c r="C59" s="12">
        <v>0</v>
      </c>
      <c r="D59" s="12">
        <v>0</v>
      </c>
      <c r="E59" s="12">
        <v>0</v>
      </c>
      <c r="F59" s="12">
        <v>0</v>
      </c>
      <c r="G59" s="12">
        <v>0</v>
      </c>
      <c r="H59" s="12">
        <v>0</v>
      </c>
      <c r="I59" s="12">
        <v>0</v>
      </c>
      <c r="J59" s="12">
        <v>0</v>
      </c>
      <c r="K59" s="12"/>
    </row>
    <row r="60" spans="1:12" ht="16.5" customHeight="1">
      <c r="A60" s="11" t="s">
        <v>5</v>
      </c>
      <c r="B60" s="10">
        <f aca="true" t="shared" si="17" ref="B60:J60">SUM(B61:B72)</f>
        <v>1612991.67</v>
      </c>
      <c r="C60" s="10">
        <f t="shared" si="17"/>
        <v>1557671.1445434322</v>
      </c>
      <c r="D60" s="10">
        <f t="shared" si="17"/>
        <v>1904308.365164902</v>
      </c>
      <c r="E60" s="10">
        <f t="shared" si="17"/>
        <v>1138338.8912764217</v>
      </c>
      <c r="F60" s="10">
        <f t="shared" si="17"/>
        <v>1204068.344243016</v>
      </c>
      <c r="G60" s="10">
        <f t="shared" si="17"/>
        <v>1262080.701631048</v>
      </c>
      <c r="H60" s="10">
        <f t="shared" si="17"/>
        <v>1216363.608715012</v>
      </c>
      <c r="I60" s="10">
        <f>SUM(I61:I73)</f>
        <v>1659237.19</v>
      </c>
      <c r="J60" s="10">
        <f t="shared" si="17"/>
        <v>581118.2090351005</v>
      </c>
      <c r="K60" s="5">
        <f>SUM(K61:K73)</f>
        <v>12136178.124608934</v>
      </c>
      <c r="L60" s="9"/>
    </row>
    <row r="61" spans="1:12" ht="16.5" customHeight="1">
      <c r="A61" s="7" t="s">
        <v>56</v>
      </c>
      <c r="B61" s="8">
        <v>1409916.02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5">
        <f aca="true" t="shared" si="18" ref="K61:K72">SUM(B61:J61)</f>
        <v>1409916.02</v>
      </c>
      <c r="L61"/>
    </row>
    <row r="62" spans="1:12" ht="16.5" customHeight="1">
      <c r="A62" s="7" t="s">
        <v>57</v>
      </c>
      <c r="B62" s="8">
        <v>203075.65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8"/>
        <v>203075.65</v>
      </c>
      <c r="L62"/>
    </row>
    <row r="63" spans="1:12" ht="16.5" customHeight="1">
      <c r="A63" s="7" t="s">
        <v>4</v>
      </c>
      <c r="B63" s="6">
        <v>0</v>
      </c>
      <c r="C63" s="8">
        <v>1557671.1445434322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/>
      <c r="J63" s="6">
        <v>0</v>
      </c>
      <c r="K63" s="5">
        <f t="shared" si="18"/>
        <v>1557671.1445434322</v>
      </c>
      <c r="L63" s="55"/>
    </row>
    <row r="64" spans="1:11" ht="16.5" customHeight="1">
      <c r="A64" s="7" t="s">
        <v>3</v>
      </c>
      <c r="B64" s="6">
        <v>0</v>
      </c>
      <c r="C64" s="6">
        <v>0</v>
      </c>
      <c r="D64" s="8">
        <v>1904308.365164902</v>
      </c>
      <c r="E64" s="6">
        <v>0</v>
      </c>
      <c r="F64" s="6">
        <v>0</v>
      </c>
      <c r="G64" s="6">
        <v>0</v>
      </c>
      <c r="H64" s="6">
        <v>0</v>
      </c>
      <c r="I64" s="6"/>
      <c r="J64" s="6">
        <v>0</v>
      </c>
      <c r="K64" s="5">
        <f t="shared" si="18"/>
        <v>1904308.365164902</v>
      </c>
    </row>
    <row r="65" spans="1:11" ht="16.5" customHeight="1">
      <c r="A65" s="7" t="s">
        <v>2</v>
      </c>
      <c r="B65" s="6">
        <v>0</v>
      </c>
      <c r="C65" s="6">
        <v>0</v>
      </c>
      <c r="D65" s="6">
        <v>0</v>
      </c>
      <c r="E65" s="8">
        <v>1138338.8912764217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5">
        <f t="shared" si="18"/>
        <v>1138338.8912764217</v>
      </c>
    </row>
    <row r="66" spans="1:11" ht="16.5" customHeight="1">
      <c r="A66" s="7" t="s">
        <v>1</v>
      </c>
      <c r="B66" s="6">
        <v>0</v>
      </c>
      <c r="C66" s="6">
        <v>0</v>
      </c>
      <c r="D66" s="6">
        <v>0</v>
      </c>
      <c r="E66" s="6">
        <v>0</v>
      </c>
      <c r="F66" s="8">
        <v>1204068.344243016</v>
      </c>
      <c r="G66" s="6">
        <v>0</v>
      </c>
      <c r="H66" s="6">
        <v>0</v>
      </c>
      <c r="I66" s="6">
        <v>0</v>
      </c>
      <c r="J66" s="6">
        <v>0</v>
      </c>
      <c r="K66" s="5">
        <f t="shared" si="18"/>
        <v>1204068.344243016</v>
      </c>
    </row>
    <row r="67" spans="1:11" ht="16.5" customHeight="1">
      <c r="A67" s="7" t="s">
        <v>0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8">
        <v>1262080.701631048</v>
      </c>
      <c r="H67" s="6">
        <v>0</v>
      </c>
      <c r="I67" s="6">
        <v>0</v>
      </c>
      <c r="J67" s="6">
        <v>0</v>
      </c>
      <c r="K67" s="5">
        <f t="shared" si="18"/>
        <v>1262080.701631048</v>
      </c>
    </row>
    <row r="68" spans="1:11" ht="16.5" customHeight="1">
      <c r="A68" s="7" t="s">
        <v>49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  <c r="G68" s="6">
        <v>0</v>
      </c>
      <c r="H68" s="8">
        <v>1216363.608715012</v>
      </c>
      <c r="I68" s="6">
        <v>0</v>
      </c>
      <c r="J68" s="6">
        <v>0</v>
      </c>
      <c r="K68" s="5">
        <f t="shared" si="18"/>
        <v>1216363.608715012</v>
      </c>
    </row>
    <row r="69" spans="1:11" ht="16.5" customHeight="1">
      <c r="A69" s="7" t="s">
        <v>50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  <c r="J69" s="6">
        <v>0</v>
      </c>
      <c r="K69" s="5">
        <f t="shared" si="18"/>
        <v>0</v>
      </c>
    </row>
    <row r="70" spans="1:11" ht="16.5" customHeight="1">
      <c r="A70" s="7" t="s">
        <v>51</v>
      </c>
      <c r="B70" s="6">
        <v>0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8">
        <v>607280.8099999999</v>
      </c>
      <c r="J70" s="6">
        <v>0</v>
      </c>
      <c r="K70" s="5">
        <f t="shared" si="18"/>
        <v>607280.8099999999</v>
      </c>
    </row>
    <row r="71" spans="1:11" ht="16.5" customHeight="1">
      <c r="A71" s="7" t="s">
        <v>52</v>
      </c>
      <c r="B71" s="6">
        <v>0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8">
        <v>1051956.3800000001</v>
      </c>
      <c r="J71" s="6">
        <v>0</v>
      </c>
      <c r="K71" s="5">
        <f t="shared" si="18"/>
        <v>1051956.3800000001</v>
      </c>
    </row>
    <row r="72" spans="1:11" ht="16.5" customHeight="1">
      <c r="A72" s="7" t="s">
        <v>53</v>
      </c>
      <c r="B72" s="6">
        <v>0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8">
        <v>581118.2090351005</v>
      </c>
      <c r="K72" s="5">
        <f t="shared" si="18"/>
        <v>581118.2090351005</v>
      </c>
    </row>
    <row r="73" spans="1:11" ht="18" customHeight="1">
      <c r="A73" s="4" t="s">
        <v>64</v>
      </c>
      <c r="B73" s="3">
        <v>0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2">
        <f>SUM(B73:J73)</f>
        <v>0</v>
      </c>
    </row>
    <row r="74" spans="1:10" ht="18" customHeight="1">
      <c r="A74" s="56" t="s">
        <v>76</v>
      </c>
      <c r="B74"/>
      <c r="C74"/>
      <c r="D74"/>
      <c r="E74"/>
      <c r="F74"/>
      <c r="G74"/>
      <c r="H74"/>
      <c r="I74"/>
      <c r="J74"/>
    </row>
    <row r="75" ht="18" customHeight="1"/>
    <row r="76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2023-01-16T19:03:38Z</dcterms:modified>
  <cp:category/>
  <cp:version/>
  <cp:contentType/>
  <cp:contentStatus/>
</cp:coreProperties>
</file>