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<sst xmlns="http://schemas.openxmlformats.org/spreadsheetml/2006/main" count="82" uniqueCount="81">
  <si>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</si>
  <si>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</si>
  <si>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</si>
  <si>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</si>
  <si>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</si>
  <si>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</si>
  <si>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</si>
  <si>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</si>
  <si>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</si>
  <si>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</si>
  <si>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</si>
  <si>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</si>
  <si>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</si>
  <si>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</si>
  <si>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</si>
  <si>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</si>
  <si>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</si>
  <si>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</si>
  <si>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</si>
  <si>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</si>
  <si>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</si>
  <si>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</si>
  <si>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</si>
  <si>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</si>
  <si>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</si>
  <si>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</si>
  <si>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</si>
  <si>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</si>
  <si>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</si>
  <si>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</si>
  <si>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</si>
  <si>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</si>
  <si>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</si>
  <si>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</si>
  <si>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</si>
  <si>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</si>
  <si>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</si>
  <si>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</si>
  <si>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</si>
  <si>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</si>
  <si>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</si>
  <si>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</si>
  <si>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</si>
  <si>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</si>
  <si>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</si>
  <si>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</si>
  <si>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</si>
  <si>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</si>
  <si>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</si>
  <si>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</si>
  <si>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</si>
  <si>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</si>
  <si>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</si>
  <si>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</si>
  <si>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</si>
  <si>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</si>
  <si>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</si>
  <si>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</si>
  <si>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</si>
  <si>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</si>
  <si>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</si>
  <si>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</si>
  <si>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</si>
  <si>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</si>
  <si>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</si>
  <si>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</si>
  <si>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</si>
  <si>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</si>
  <si>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</si>
  <si>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</si>
  <si>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</si>
  <si>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5.2.11. Desconto do Saldo Remanescente de Investimento em SMGO</t>
  </si>
  <si>
    <t>OPERAÇÃO 01/11/22 - VENCIMENTO 09/11/22</t>
  </si>
  <si>
    <t>5.2.10. Pagamento por Estimativa (-)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</si>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</sst>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1"/>
    </xf>
    <xf numFmtId="0" fontId="33" fillId="0" borderId="4" xfId="0" applyFont="1" applyBorder="1" applyAlignment="1">
      <alignment horizontal="left" vertical="center" wrapText="1" indent="2"/>
    </xf>
    <xf numFmtId="170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indent="2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">
      <c r="A2" s="53" t="s">
        <v>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4" t="s">
        <v>1</v>
      </c>
      <c r="B4" s="55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7" t="s">
        <v>3</v>
      </c>
    </row>
    <row r="5" spans="1:12" ht="30" customHeight="1">
      <c r="A5" s="54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4"/>
    </row>
    <row r="6" spans="1:12" ht="18.75" customHeight="1">
      <c r="A6" s="54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4"/>
    </row>
    <row r="7" spans="1:13" ht="17.25" customHeight="1">
      <c r="A7" s="9" t="s">
        <v>17</v>
      </c>
      <c r="B7" s="10">
        <f>B8+B11</f>
        <v>89863</v>
      </c>
      <c r="C7" s="10">
        <f>C8+C11</f>
        <v>107465</v>
      </c>
      <c r="D7" s="10">
        <f aca="true" t="shared" si="0" ref="D7:K7">D8+D11</f>
        <v>320826</v>
      </c>
      <c r="E7" s="10">
        <f t="shared" si="0"/>
        <v>257062</v>
      </c>
      <c r="F7" s="10">
        <f t="shared" si="0"/>
        <v>266220</v>
      </c>
      <c r="G7" s="10">
        <f t="shared" si="0"/>
        <v>146283</v>
      </c>
      <c r="H7" s="10">
        <f t="shared" si="0"/>
        <v>80483</v>
      </c>
      <c r="I7" s="10">
        <f t="shared" si="0"/>
        <v>117679</v>
      </c>
      <c r="J7" s="10">
        <f t="shared" si="0"/>
        <v>125175</v>
      </c>
      <c r="K7" s="10">
        <f t="shared" si="0"/>
        <v>218844</v>
      </c>
      <c r="L7" s="10">
        <f>SUM(B7:K7)</f>
        <v>1729900</v>
      </c>
      <c r="M7" s="11"/>
    </row>
    <row r="8" spans="1:13" ht="17.25" customHeight="1">
      <c r="A8" s="12" t="s">
        <v>18</v>
      </c>
      <c r="B8" s="13">
        <f>B9+B10</f>
        <v>5673</v>
      </c>
      <c r="C8" s="13">
        <f aca="true" t="shared" si="1" ref="C8:K8">C9+C10</f>
        <v>5934</v>
      </c>
      <c r="D8" s="13">
        <f t="shared" si="1"/>
        <v>18588</v>
      </c>
      <c r="E8" s="13">
        <f t="shared" si="1"/>
        <v>13361</v>
      </c>
      <c r="F8" s="13">
        <f t="shared" si="1"/>
        <v>12660</v>
      </c>
      <c r="G8" s="13">
        <f t="shared" si="1"/>
        <v>9426</v>
      </c>
      <c r="H8" s="13">
        <f t="shared" si="1"/>
        <v>4585</v>
      </c>
      <c r="I8" s="13">
        <f t="shared" si="1"/>
        <v>5256</v>
      </c>
      <c r="J8" s="13">
        <f t="shared" si="1"/>
        <v>7163</v>
      </c>
      <c r="K8" s="13">
        <f t="shared" si="1"/>
        <v>11685</v>
      </c>
      <c r="L8" s="13">
        <f>SUM(B8:K8)</f>
        <v>94331</v>
      </c>
      <c r="M8"/>
    </row>
    <row r="9" spans="1:13" ht="17.25" customHeight="1">
      <c r="A9" s="14" t="s">
        <v>19</v>
      </c>
      <c r="B9" s="15">
        <v>5672</v>
      </c>
      <c r="C9" s="15">
        <v>5934</v>
      </c>
      <c r="D9" s="15">
        <v>18588</v>
      </c>
      <c r="E9" s="15">
        <v>13361</v>
      </c>
      <c r="F9" s="15">
        <v>12660</v>
      </c>
      <c r="G9" s="15">
        <v>9426</v>
      </c>
      <c r="H9" s="15">
        <v>4534</v>
      </c>
      <c r="I9" s="15">
        <v>5256</v>
      </c>
      <c r="J9" s="15">
        <v>7163</v>
      </c>
      <c r="K9" s="15">
        <v>11685</v>
      </c>
      <c r="L9" s="13">
        <f>SUM(B9:K9)</f>
        <v>94279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51</v>
      </c>
      <c r="I10" s="15">
        <v>0</v>
      </c>
      <c r="J10" s="15">
        <v>0</v>
      </c>
      <c r="K10" s="15">
        <v>0</v>
      </c>
      <c r="L10" s="13">
        <f>SUM(B10:K10)</f>
        <v>52</v>
      </c>
      <c r="M10"/>
    </row>
    <row r="11" spans="1:13" ht="17.25" customHeight="1">
      <c r="A11" s="12" t="s">
        <v>21</v>
      </c>
      <c r="B11" s="15">
        <v>84190</v>
      </c>
      <c r="C11" s="15">
        <v>101531</v>
      </c>
      <c r="D11" s="15">
        <v>302238</v>
      </c>
      <c r="E11" s="15">
        <v>243701</v>
      </c>
      <c r="F11" s="15">
        <v>253560</v>
      </c>
      <c r="G11" s="15">
        <v>136857</v>
      </c>
      <c r="H11" s="15">
        <v>75898</v>
      </c>
      <c r="I11" s="15">
        <v>112423</v>
      </c>
      <c r="J11" s="15">
        <v>118012</v>
      </c>
      <c r="K11" s="15">
        <v>207159</v>
      </c>
      <c r="L11" s="13">
        <f>SUM(B11:K11)</f>
        <v>1635569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58" t="s">
        <v>74</v>
      </c>
      <c r="B14" s="20">
        <v>-0.0782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1.372844032365719</v>
      </c>
      <c r="C16" s="22">
        <v>1.309930551488091</v>
      </c>
      <c r="D16" s="22">
        <v>1.162361699160203</v>
      </c>
      <c r="E16" s="22">
        <v>1.200103462876103</v>
      </c>
      <c r="F16" s="22">
        <v>1.362556983873799</v>
      </c>
      <c r="G16" s="22">
        <v>1.313560032590681</v>
      </c>
      <c r="H16" s="22">
        <v>1.180041793727874</v>
      </c>
      <c r="I16" s="22">
        <v>1.304248290520612</v>
      </c>
      <c r="J16" s="22">
        <v>1.355498109308671</v>
      </c>
      <c r="K16" s="22">
        <v>1.215669028497064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SUM(B19:B27)</f>
        <v>895110.0399999999</v>
      </c>
      <c r="C18" s="25">
        <f aca="true" t="shared" si="2" ref="C18:K18">SUM(C19:C27)</f>
        <v>591409.7799999998</v>
      </c>
      <c r="D18" s="25">
        <f t="shared" si="2"/>
        <v>1877950.79</v>
      </c>
      <c r="E18" s="25">
        <f t="shared" si="2"/>
        <v>1565719.0199999998</v>
      </c>
      <c r="F18" s="25">
        <f t="shared" si="2"/>
        <v>1649834.3299999998</v>
      </c>
      <c r="G18" s="25">
        <f t="shared" si="2"/>
        <v>959377.6799999999</v>
      </c>
      <c r="H18" s="25">
        <f t="shared" si="2"/>
        <v>524466.48</v>
      </c>
      <c r="I18" s="25">
        <f t="shared" si="2"/>
        <v>689570.63</v>
      </c>
      <c r="J18" s="25">
        <f t="shared" si="2"/>
        <v>826104.8200000001</v>
      </c>
      <c r="K18" s="25">
        <f t="shared" si="2"/>
        <v>1056422.3299999998</v>
      </c>
      <c r="L18" s="25">
        <f>SUM(B18:K18)</f>
        <v>10635965.9</v>
      </c>
      <c r="M18"/>
    </row>
    <row r="19" spans="1:13" ht="17.25" customHeight="1">
      <c r="A19" s="59" t="s">
        <v>24</v>
      </c>
      <c r="B19" s="60">
        <f>ROUND((B13+B14)*B7,2)</f>
        <v>647337.11</v>
      </c>
      <c r="C19" s="60">
        <f aca="true" t="shared" si="3" ref="C19:K19">ROUND((C13+C14)*C7,2)</f>
        <v>440993.37</v>
      </c>
      <c r="D19" s="60">
        <f t="shared" si="3"/>
        <v>1566914.18</v>
      </c>
      <c r="E19" s="60">
        <f t="shared" si="3"/>
        <v>1271737.13</v>
      </c>
      <c r="F19" s="60">
        <f t="shared" si="3"/>
        <v>1163700.86</v>
      </c>
      <c r="G19" s="60">
        <f t="shared" si="3"/>
        <v>703094.61</v>
      </c>
      <c r="H19" s="60">
        <f t="shared" si="3"/>
        <v>426109.2</v>
      </c>
      <c r="I19" s="60">
        <f t="shared" si="3"/>
        <v>516563.74</v>
      </c>
      <c r="J19" s="60">
        <f t="shared" si="3"/>
        <v>591764.81</v>
      </c>
      <c r="K19" s="60">
        <f t="shared" si="3"/>
        <v>844847.26</v>
      </c>
      <c r="L19" s="32">
        <f>SUM(B19:K19)</f>
        <v>8173062.270000001</v>
      </c>
      <c r="M19"/>
    </row>
    <row r="20" spans="1:13" ht="17.25" customHeight="1">
      <c r="A20" s="26" t="s">
        <v>25</v>
      </c>
      <c r="B20" s="32">
        <f aca="true" t="shared" si="4" ref="B20:K20">IF(B16&lt;&gt;0,ROUND((B16-1)*B19,2),0)</f>
        <v>241355.78</v>
      </c>
      <c r="C20" s="32">
        <f t="shared" si="4"/>
        <v>136677.32</v>
      </c>
      <c r="D20" s="32">
        <f t="shared" si="4"/>
        <v>254406.85</v>
      </c>
      <c r="E20" s="32">
        <f t="shared" si="4"/>
        <v>254479</v>
      </c>
      <c r="F20" s="32">
        <f t="shared" si="4"/>
        <v>421907.87</v>
      </c>
      <c r="G20" s="32">
        <f t="shared" si="4"/>
        <v>220462.37</v>
      </c>
      <c r="H20" s="32">
        <f t="shared" si="4"/>
        <v>76717.46</v>
      </c>
      <c r="I20" s="32">
        <f t="shared" si="4"/>
        <v>157163.63</v>
      </c>
      <c r="J20" s="32">
        <f t="shared" si="4"/>
        <v>210371.27</v>
      </c>
      <c r="K20" s="32">
        <f t="shared" si="4"/>
        <v>182207.39</v>
      </c>
      <c r="L20" s="32">
        <f aca="true" t="shared" si="5" ref="L19:L26">SUM(B20:K20)</f>
        <v>2155748.94</v>
      </c>
      <c r="M20"/>
    </row>
    <row r="21" spans="1:13" ht="17.25" customHeight="1">
      <c r="A21" s="26" t="s">
        <v>26</v>
      </c>
      <c r="B21" s="32">
        <v>3524.92</v>
      </c>
      <c r="C21" s="32">
        <v>11179.09</v>
      </c>
      <c r="D21" s="32">
        <v>50555.01</v>
      </c>
      <c r="E21" s="32">
        <v>33923.62</v>
      </c>
      <c r="F21" s="32">
        <v>60295.66</v>
      </c>
      <c r="G21" s="32">
        <v>34607.29</v>
      </c>
      <c r="H21" s="32">
        <v>19172.94</v>
      </c>
      <c r="I21" s="32">
        <v>13155.17</v>
      </c>
      <c r="J21" s="32">
        <v>19315.37</v>
      </c>
      <c r="K21" s="32">
        <v>24379.69</v>
      </c>
      <c r="L21" s="32">
        <f t="shared" si="5"/>
        <v>270108.76</v>
      </c>
      <c r="M21"/>
    </row>
    <row r="22" spans="1:13" ht="17.25" customHeight="1">
      <c r="A22" s="26" t="s">
        <v>27</v>
      </c>
      <c r="B22" s="32">
        <v>1787.07</v>
      </c>
      <c r="C22" s="28">
        <v>1787.07</v>
      </c>
      <c r="D22" s="28">
        <v>3574.14</v>
      </c>
      <c r="E22" s="28">
        <v>3574.14</v>
      </c>
      <c r="F22" s="32">
        <v>1787.07</v>
      </c>
      <c r="G22" s="28">
        <v>0</v>
      </c>
      <c r="H22" s="32">
        <v>1787.07</v>
      </c>
      <c r="I22" s="28">
        <v>1787.07</v>
      </c>
      <c r="J22" s="28">
        <v>3574.14</v>
      </c>
      <c r="K22" s="28">
        <v>3574.14</v>
      </c>
      <c r="L22" s="32">
        <f t="shared" si="5"/>
        <v>23231.91</v>
      </c>
      <c r="M22"/>
    </row>
    <row r="23" spans="1:13" ht="17.25" customHeight="1">
      <c r="A23" s="26" t="s">
        <v>28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61" t="s">
        <v>76</v>
      </c>
      <c r="B24" s="32">
        <v>635.32</v>
      </c>
      <c r="C24" s="32">
        <v>419.96</v>
      </c>
      <c r="D24" s="32">
        <v>1332.57</v>
      </c>
      <c r="E24" s="32">
        <v>1111.82</v>
      </c>
      <c r="F24" s="32">
        <v>1171.04</v>
      </c>
      <c r="G24" s="32">
        <v>681.09</v>
      </c>
      <c r="H24" s="32">
        <v>371.5</v>
      </c>
      <c r="I24" s="32">
        <v>489.95</v>
      </c>
      <c r="J24" s="32">
        <v>586.87</v>
      </c>
      <c r="K24" s="32">
        <v>748.39</v>
      </c>
      <c r="L24" s="32">
        <f t="shared" si="5"/>
        <v>7548.51</v>
      </c>
      <c r="M24"/>
    </row>
    <row r="25" spans="1:13" ht="17.25" customHeight="1">
      <c r="A25" s="61" t="s">
        <v>77</v>
      </c>
      <c r="B25" s="32">
        <v>324.62</v>
      </c>
      <c r="C25" s="32">
        <v>245.47</v>
      </c>
      <c r="D25" s="32">
        <v>796.5</v>
      </c>
      <c r="E25" s="32">
        <v>609.15</v>
      </c>
      <c r="F25" s="32">
        <v>664.41</v>
      </c>
      <c r="G25" s="32">
        <v>370.75</v>
      </c>
      <c r="H25" s="32">
        <v>210.24</v>
      </c>
      <c r="I25" s="32">
        <v>280.31</v>
      </c>
      <c r="J25" s="32">
        <v>337.71</v>
      </c>
      <c r="K25" s="32">
        <v>455.49</v>
      </c>
      <c r="L25" s="32">
        <f t="shared" si="5"/>
        <v>4294.650000000001</v>
      </c>
      <c r="M25"/>
    </row>
    <row r="26" spans="1:13" ht="17.25" customHeight="1">
      <c r="A26" s="61" t="s">
        <v>78</v>
      </c>
      <c r="B26" s="32">
        <v>145.22</v>
      </c>
      <c r="C26" s="32">
        <v>107.5</v>
      </c>
      <c r="D26" s="32">
        <v>371.54</v>
      </c>
      <c r="E26" s="32">
        <v>284.16</v>
      </c>
      <c r="F26" s="32">
        <v>307.42</v>
      </c>
      <c r="G26" s="32">
        <v>161.57</v>
      </c>
      <c r="H26" s="32">
        <v>98.07</v>
      </c>
      <c r="I26" s="32">
        <v>130.76</v>
      </c>
      <c r="J26" s="32">
        <v>154.65</v>
      </c>
      <c r="K26" s="32">
        <v>209.97</v>
      </c>
      <c r="L26" s="32">
        <f t="shared" si="5"/>
        <v>1970.8600000000001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2">
        <f aca="true" t="shared" si="6" ref="B29:K29">+B30+B35+B48</f>
        <v>-204869.18999999997</v>
      </c>
      <c r="C29" s="32">
        <f t="shared" si="6"/>
        <v>-75642.84</v>
      </c>
      <c r="D29" s="32">
        <f t="shared" si="6"/>
        <v>-219179.5</v>
      </c>
      <c r="E29" s="32">
        <f t="shared" si="6"/>
        <v>-183153.4100000001</v>
      </c>
      <c r="F29" s="32">
        <f t="shared" si="6"/>
        <v>-234715.73</v>
      </c>
      <c r="G29" s="32">
        <f t="shared" si="6"/>
        <v>-108761.68</v>
      </c>
      <c r="H29" s="32">
        <f t="shared" si="6"/>
        <v>-66787.70999999999</v>
      </c>
      <c r="I29" s="32">
        <f t="shared" si="6"/>
        <v>391130.70999999996</v>
      </c>
      <c r="J29" s="32">
        <f t="shared" si="6"/>
        <v>-74530.55</v>
      </c>
      <c r="K29" s="32">
        <f t="shared" si="6"/>
        <v>-144129.91999999998</v>
      </c>
      <c r="L29" s="32">
        <f aca="true" t="shared" si="7" ref="L29:L36">SUM(B29:K29)</f>
        <v>-920639.8200000001</v>
      </c>
      <c r="M29"/>
    </row>
    <row r="30" spans="1:13" ht="18.75" customHeight="1">
      <c r="A30" s="26" t="s">
        <v>30</v>
      </c>
      <c r="B30" s="32">
        <f>B31+B32+B33+B34</f>
        <v>-24956.8</v>
      </c>
      <c r="C30" s="32">
        <f aca="true" t="shared" si="8" ref="C30:K30">C31+C32+C33+C34</f>
        <v>-26109.6</v>
      </c>
      <c r="D30" s="32">
        <f t="shared" si="8"/>
        <v>-81787.2</v>
      </c>
      <c r="E30" s="32">
        <f t="shared" si="8"/>
        <v>-58788.4</v>
      </c>
      <c r="F30" s="32">
        <f t="shared" si="8"/>
        <v>-55704</v>
      </c>
      <c r="G30" s="32">
        <f t="shared" si="8"/>
        <v>-41474.4</v>
      </c>
      <c r="H30" s="32">
        <f t="shared" si="8"/>
        <v>-19949.6</v>
      </c>
      <c r="I30" s="32">
        <f t="shared" si="8"/>
        <v>-36894.840000000004</v>
      </c>
      <c r="J30" s="32">
        <f t="shared" si="8"/>
        <v>-31517.2</v>
      </c>
      <c r="K30" s="32">
        <f t="shared" si="8"/>
        <v>-51414</v>
      </c>
      <c r="L30" s="32">
        <f t="shared" si="7"/>
        <v>-428596.04</v>
      </c>
      <c r="M30"/>
    </row>
    <row r="31" spans="1:13" s="35" customFormat="1" ht="18.75" customHeight="1">
      <c r="A31" s="33" t="s">
        <v>55</v>
      </c>
      <c r="B31" s="32">
        <f>-ROUND((B9)*$E$3,2)</f>
        <v>-24956.8</v>
      </c>
      <c r="C31" s="32">
        <f aca="true" t="shared" si="9" ref="C31:K31">-ROUND((C9)*$E$3,2)</f>
        <v>-26109.6</v>
      </c>
      <c r="D31" s="32">
        <f t="shared" si="9"/>
        <v>-81787.2</v>
      </c>
      <c r="E31" s="32">
        <f t="shared" si="9"/>
        <v>-58788.4</v>
      </c>
      <c r="F31" s="32">
        <f t="shared" si="9"/>
        <v>-55704</v>
      </c>
      <c r="G31" s="32">
        <f t="shared" si="9"/>
        <v>-41474.4</v>
      </c>
      <c r="H31" s="32">
        <f t="shared" si="9"/>
        <v>-19949.6</v>
      </c>
      <c r="I31" s="32">
        <f t="shared" si="9"/>
        <v>-23126.4</v>
      </c>
      <c r="J31" s="32">
        <f t="shared" si="9"/>
        <v>-31517.2</v>
      </c>
      <c r="K31" s="32">
        <f t="shared" si="9"/>
        <v>-51414</v>
      </c>
      <c r="L31" s="32">
        <f t="shared" si="7"/>
        <v>-414827.6</v>
      </c>
      <c r="M31" s="34"/>
    </row>
    <row r="32" spans="1:13" ht="18.75" customHeight="1">
      <c r="A32" s="36" t="s">
        <v>31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32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33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-13768.44</v>
      </c>
      <c r="J34" s="17">
        <v>0</v>
      </c>
      <c r="K34" s="17">
        <v>0</v>
      </c>
      <c r="L34" s="32">
        <f t="shared" si="7"/>
        <v>-13768.44</v>
      </c>
      <c r="M34"/>
    </row>
    <row r="35" spans="1:13" s="35" customFormat="1" ht="18.75" customHeight="1">
      <c r="A35" s="26" t="s">
        <v>34</v>
      </c>
      <c r="B35" s="37">
        <f>SUM(B36:B47)</f>
        <v>-179912.38999999998</v>
      </c>
      <c r="C35" s="37">
        <f aca="true" t="shared" si="10" ref="C35:K35">SUM(C36:C47)</f>
        <v>-49533.24</v>
      </c>
      <c r="D35" s="37">
        <f t="shared" si="10"/>
        <v>-137392.3</v>
      </c>
      <c r="E35" s="37">
        <f t="shared" si="10"/>
        <v>-124365.0100000001</v>
      </c>
      <c r="F35" s="37">
        <f t="shared" si="10"/>
        <v>-179011.73</v>
      </c>
      <c r="G35" s="37">
        <f t="shared" si="10"/>
        <v>-67287.28</v>
      </c>
      <c r="H35" s="37">
        <f t="shared" si="10"/>
        <v>-46838.11</v>
      </c>
      <c r="I35" s="37">
        <f t="shared" si="10"/>
        <v>428025.55</v>
      </c>
      <c r="J35" s="37">
        <f t="shared" si="10"/>
        <v>-43013.35</v>
      </c>
      <c r="K35" s="37">
        <f t="shared" si="10"/>
        <v>-92715.92</v>
      </c>
      <c r="L35" s="32">
        <f t="shared" si="7"/>
        <v>-492043.78</v>
      </c>
      <c r="M35"/>
    </row>
    <row r="36" spans="1:13" ht="18.75" customHeight="1">
      <c r="A36" s="36" t="s">
        <v>35</v>
      </c>
      <c r="B36" s="37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-78052.94</v>
      </c>
      <c r="M36"/>
    </row>
    <row r="37" spans="1:13" ht="18.75" customHeight="1">
      <c r="A37" s="36" t="s">
        <v>36</v>
      </c>
      <c r="B37" s="32">
        <v>-25002.65</v>
      </c>
      <c r="C37" s="17">
        <v>0</v>
      </c>
      <c r="D37" s="17">
        <v>0</v>
      </c>
      <c r="E37" s="32">
        <v>-5702.61</v>
      </c>
      <c r="F37" s="27">
        <v>0</v>
      </c>
      <c r="G37" s="27">
        <v>0</v>
      </c>
      <c r="H37" s="32">
        <v>-6522.32</v>
      </c>
      <c r="I37" s="17">
        <v>0</v>
      </c>
      <c r="J37" s="27">
        <v>0</v>
      </c>
      <c r="K37" s="17">
        <v>0</v>
      </c>
      <c r="L37" s="32">
        <f>SUM(B37:K37)</f>
        <v>-37227.58</v>
      </c>
      <c r="M37"/>
    </row>
    <row r="38" spans="1:13" ht="18.75" customHeight="1">
      <c r="A38" s="36" t="s">
        <v>37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39</v>
      </c>
      <c r="B40" s="17">
        <v>-2574</v>
      </c>
      <c r="C40" s="17">
        <v>-198</v>
      </c>
      <c r="D40" s="17">
        <v>-2732.4</v>
      </c>
      <c r="E40" s="17">
        <v>-1980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-554.4</v>
      </c>
      <c r="L40" s="29">
        <f t="shared" si="11"/>
        <v>-8038.799999999999</v>
      </c>
      <c r="M40"/>
    </row>
    <row r="41" spans="1:13" ht="18.75" customHeight="1">
      <c r="A41" s="36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1021500</v>
      </c>
      <c r="J44" s="17">
        <v>0</v>
      </c>
      <c r="K44" s="17">
        <v>0</v>
      </c>
      <c r="L44" s="17">
        <f>SUM(B44:K44)</f>
        <v>2101500</v>
      </c>
    </row>
    <row r="45" spans="1:12" ht="18.75" customHeight="1">
      <c r="A45" s="36" t="s">
        <v>73</v>
      </c>
      <c r="B45" s="17">
        <v>-70750</v>
      </c>
      <c r="C45" s="17">
        <v>-47000</v>
      </c>
      <c r="D45" s="17">
        <v>-127250</v>
      </c>
      <c r="E45" s="17">
        <v>-1190500</v>
      </c>
      <c r="F45" s="17">
        <v>-172500</v>
      </c>
      <c r="G45" s="17">
        <v>-63500</v>
      </c>
      <c r="H45" s="17">
        <v>-38250</v>
      </c>
      <c r="I45" s="17">
        <v>-590750</v>
      </c>
      <c r="J45" s="17">
        <v>-39750</v>
      </c>
      <c r="K45" s="17">
        <v>-88000</v>
      </c>
      <c r="L45" s="17">
        <f>SUM(B45:K45)</f>
        <v>-2428250</v>
      </c>
    </row>
    <row r="46" spans="1:12" ht="18.75" customHeight="1">
      <c r="A46" s="36" t="s">
        <v>71</v>
      </c>
      <c r="B46" s="17">
        <v>-3532.8</v>
      </c>
      <c r="C46" s="17">
        <v>-2335.24</v>
      </c>
      <c r="D46" s="17">
        <v>-7409.9</v>
      </c>
      <c r="E46" s="17">
        <v>-6182.4</v>
      </c>
      <c r="F46" s="17">
        <v>-6511.73</v>
      </c>
      <c r="G46" s="17">
        <v>-3787.28</v>
      </c>
      <c r="H46" s="17">
        <v>-2065.79</v>
      </c>
      <c r="I46" s="17">
        <v>-2724.45</v>
      </c>
      <c r="J46" s="17">
        <v>-3263.35</v>
      </c>
      <c r="K46" s="17">
        <v>-4161.52</v>
      </c>
      <c r="L46" s="29">
        <f t="shared" si="11"/>
        <v>-41974.45999999999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44</v>
      </c>
      <c r="B50" s="40">
        <f>IF(B18+B29+B42+B51&lt;0,0,B18+B29+B51)</f>
        <v>690240.85</v>
      </c>
      <c r="C50" s="40">
        <f>IF(C18+C29+C42+C51&lt;0,0,C18+C29+C51)</f>
        <v>515766.9399999998</v>
      </c>
      <c r="D50" s="40">
        <f>IF(D18+D29+D42+D51&lt;0,0,D18+D29+D51)</f>
        <v>1658771.29</v>
      </c>
      <c r="E50" s="40">
        <f>IF(E18+E29+E42+E51&lt;0,0,E18+E29+E51)</f>
        <v>1382565.6099999996</v>
      </c>
      <c r="F50" s="40">
        <f>IF(F18+F29+F42+F51&lt;0,0,F18+F29+F51)</f>
        <v>1415118.5999999999</v>
      </c>
      <c r="G50" s="40">
        <f>IF(G18+G29+G42+G51&lt;0,0,G18+G29+G51)</f>
        <v>850616</v>
      </c>
      <c r="H50" s="40">
        <f>IF(H18+H29+H42+H51&lt;0,0,H18+H29+H51)</f>
        <v>457678.77</v>
      </c>
      <c r="I50" s="40">
        <f>IF(I18+I29+I42+I51&lt;0,0,I18+I29+I51)</f>
        <v>1080701.3399999999</v>
      </c>
      <c r="J50" s="40">
        <f>IF(J18+J29+J42+J51&lt;0,0,J18+J29+J51)</f>
        <v>751574.27</v>
      </c>
      <c r="K50" s="40">
        <f>IF(K18+K29+K42+K51&lt;0,0,K18+K29+K51)</f>
        <v>912292.4099999999</v>
      </c>
      <c r="L50" s="41">
        <f>SUM(B50:K50)</f>
        <v>9715326.079999998</v>
      </c>
      <c r="M50" s="51"/>
    </row>
    <row r="51" spans="1:12" ht="18.75" customHeight="1">
      <c r="A51" s="26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46</v>
      </c>
      <c r="B52" s="32">
        <f>IF(B18+B29+B42+B51&gt;0,0,B18+B29+B51)</f>
        <v>0</v>
      </c>
      <c r="C52" s="32">
        <f>IF(C18+C29+C42+C51&gt;0,0,C18+C29+C51)</f>
        <v>0</v>
      </c>
      <c r="D52" s="32">
        <f>IF(D18+D29+D42+D51&gt;0,0,D18+D29+D51)</f>
        <v>0</v>
      </c>
      <c r="E52" s="32">
        <f>IF(E18+E29+E42+E51&gt;0,0,E18+E29+E51)</f>
        <v>0</v>
      </c>
      <c r="F52" s="32">
        <f>IF(F18+F29+F42+F51&gt;0,0,F18+F29+F51)</f>
        <v>0</v>
      </c>
      <c r="G52" s="32">
        <f>IF(G18+G29+G42+G51&gt;0,0,G18+G29+G51)</f>
        <v>0</v>
      </c>
      <c r="H52" s="32">
        <f>IF(H18+H29+H42+H51&gt;0,0,H18+H29+H51)</f>
        <v>0</v>
      </c>
      <c r="I52" s="32">
        <f>IF(I18+I29+I42+I51&gt;0,0,I18+I29+I51)</f>
        <v>0</v>
      </c>
      <c r="J52" s="32">
        <f>IF(J18+J29+J42+J51&gt;0,0,J18+J29+J51)</f>
        <v>0</v>
      </c>
      <c r="K52" s="32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47</v>
      </c>
      <c r="B56" s="40">
        <f>SUM(B57:B70)</f>
        <v>690240.84</v>
      </c>
      <c r="C56" s="40">
        <f aca="true" t="shared" si="12" ref="C56:J56">SUM(C57:C68)</f>
        <v>515766.95</v>
      </c>
      <c r="D56" s="40">
        <f t="shared" si="12"/>
        <v>1658771.29</v>
      </c>
      <c r="E56" s="40">
        <f t="shared" si="12"/>
        <v>1382565.61</v>
      </c>
      <c r="F56" s="40">
        <f t="shared" si="12"/>
        <v>1415118.61</v>
      </c>
      <c r="G56" s="40">
        <f t="shared" si="12"/>
        <v>850616</v>
      </c>
      <c r="H56" s="40">
        <f t="shared" si="12"/>
        <v>457678.77</v>
      </c>
      <c r="I56" s="40">
        <f>SUM(I57:I72)</f>
        <v>1080701.34</v>
      </c>
      <c r="J56" s="40">
        <f t="shared" si="12"/>
        <v>751574.28</v>
      </c>
      <c r="K56" s="40">
        <f>SUM(K57:K70)</f>
        <v>912292.4099999999</v>
      </c>
      <c r="L56" s="45">
        <f>SUM(B56:K56)</f>
        <v>9715326.1</v>
      </c>
      <c r="M56" s="39"/>
    </row>
    <row r="57" spans="1:13" ht="18.75" customHeight="1">
      <c r="A57" s="46" t="s">
        <v>48</v>
      </c>
      <c r="B57" s="47">
        <v>690240.84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3" ref="L57:L68">SUM(B57:K57)</f>
        <v>690240.84</v>
      </c>
      <c r="M57" s="39"/>
    </row>
    <row r="58" spans="1:12" ht="18.75" customHeight="1">
      <c r="A58" s="46" t="s">
        <v>58</v>
      </c>
      <c r="B58" s="17">
        <v>0</v>
      </c>
      <c r="C58" s="47">
        <v>451038.2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3"/>
        <v>451038.2</v>
      </c>
    </row>
    <row r="59" spans="1:12" ht="18.75" customHeight="1">
      <c r="A59" s="46" t="s">
        <v>59</v>
      </c>
      <c r="B59" s="17">
        <v>0</v>
      </c>
      <c r="C59" s="47">
        <v>64728.75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3"/>
        <v>64728.75</v>
      </c>
    </row>
    <row r="60" spans="1:12" ht="18.75" customHeight="1">
      <c r="A60" s="46" t="s">
        <v>49</v>
      </c>
      <c r="B60" s="17">
        <v>0</v>
      </c>
      <c r="C60" s="17">
        <v>0</v>
      </c>
      <c r="D60" s="47">
        <v>1658771.29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3"/>
        <v>1658771.29</v>
      </c>
    </row>
    <row r="61" spans="1:12" ht="18.75" customHeight="1">
      <c r="A61" s="46" t="s">
        <v>50</v>
      </c>
      <c r="B61" s="17">
        <v>0</v>
      </c>
      <c r="C61" s="17">
        <v>0</v>
      </c>
      <c r="D61" s="17">
        <v>0</v>
      </c>
      <c r="E61" s="47">
        <v>1382565.61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3"/>
        <v>1382565.61</v>
      </c>
    </row>
    <row r="62" spans="1:12" ht="18.75" customHeight="1">
      <c r="A62" s="46" t="s">
        <v>51</v>
      </c>
      <c r="B62" s="17">
        <v>0</v>
      </c>
      <c r="C62" s="17">
        <v>0</v>
      </c>
      <c r="D62" s="17">
        <v>0</v>
      </c>
      <c r="E62" s="17">
        <v>0</v>
      </c>
      <c r="F62" s="47">
        <v>1415118.61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3"/>
        <v>1415118.61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850616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3"/>
        <v>850616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457678.77</v>
      </c>
      <c r="I64" s="17">
        <v>0</v>
      </c>
      <c r="J64" s="17">
        <v>0</v>
      </c>
      <c r="K64" s="17">
        <v>0</v>
      </c>
      <c r="L64" s="45">
        <f t="shared" si="13"/>
        <v>457678.77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3"/>
        <v>0</v>
      </c>
    </row>
    <row r="66" spans="1:12" ht="18.75" customHeight="1">
      <c r="A66" s="46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751574.28</v>
      </c>
      <c r="K66" s="17">
        <v>0</v>
      </c>
      <c r="L66" s="45">
        <f t="shared" si="13"/>
        <v>751574.28</v>
      </c>
    </row>
    <row r="67" spans="1:12" ht="18.75" customHeight="1">
      <c r="A67" s="46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542996.44</v>
      </c>
      <c r="L67" s="45">
        <f t="shared" si="13"/>
        <v>542996.44</v>
      </c>
    </row>
    <row r="68" spans="1:12" ht="18.75" customHeight="1">
      <c r="A68" s="46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369295.97</v>
      </c>
      <c r="L68" s="45">
        <f t="shared" si="13"/>
        <v>369295.97</v>
      </c>
    </row>
    <row r="69" spans="1:15" ht="18.75" customHeight="1">
      <c r="A69" s="62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  <c r="M69" s="63"/>
      <c r="N69" s="63"/>
      <c r="O69" s="63"/>
    </row>
    <row r="70" spans="1:15" ht="18" customHeight="1">
      <c r="A70" s="62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8">
        <f>SUM(B70:K70)</f>
        <v>0</v>
      </c>
      <c r="M70" s="63"/>
      <c r="N70" s="63"/>
      <c r="O70" s="63"/>
    </row>
    <row r="71" spans="1:15" ht="18" customHeight="1">
      <c r="A71" s="62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8">
        <f>SUM(B71:K71)</f>
        <v>0</v>
      </c>
      <c r="M71" s="63"/>
      <c r="N71" s="63"/>
      <c r="O71" s="63"/>
    </row>
    <row r="72" spans="1:15" ht="18" customHeight="1">
      <c r="A72" s="64" t="s">
        <v>80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49">
        <v>1080701.34</v>
      </c>
      <c r="J72" s="50">
        <v>0</v>
      </c>
      <c r="K72" s="50">
        <v>0</v>
      </c>
      <c r="L72" s="49">
        <f>SUM(B72:K72)</f>
        <v>1080701.34</v>
      </c>
      <c r="M72" s="63"/>
      <c r="N72" s="63"/>
      <c r="O72" s="63"/>
    </row>
    <row r="73" spans="1:15" ht="18" customHeight="1">
      <c r="A73" s="65"/>
      <c r="B73"/>
      <c r="C73"/>
      <c r="D73"/>
      <c r="E73"/>
      <c r="F73"/>
      <c r="G73"/>
      <c r="H73"/>
      <c r="I73"/>
      <c r="J73"/>
      <c r="K73"/>
      <c r="L73"/>
      <c r="M73" s="63"/>
      <c r="N73" s="63"/>
      <c r="O73" s="63"/>
    </row>
    <row r="74" spans="1:15" ht="14.25">
      <c r="A74" s="66"/>
      <c r="B74" s="63"/>
      <c r="C74" s="63"/>
      <c r="D74" s="63"/>
      <c r="E74" s="63"/>
      <c r="F74" s="63"/>
      <c r="G74" s="63"/>
      <c r="H74" s="63"/>
      <c r="I74"/>
      <c r="J74" s="63"/>
      <c r="K74"/>
      <c r="L74" s="63"/>
      <c r="M74" s="63"/>
      <c r="N74" s="63"/>
      <c r="O74" s="63"/>
    </row>
    <row r="75" spans="1:15" ht="14.25">
      <c r="A75" s="63"/>
      <c r="B75" s="63"/>
      <c r="C75" s="63"/>
      <c r="D75" s="63"/>
      <c r="E75" s="63"/>
      <c r="F75" s="63"/>
      <c r="G75" s="63"/>
      <c r="H75" s="63"/>
      <c r="I75" s="63"/>
      <c r="J75"/>
      <c r="K75"/>
      <c r="L75" s="63"/>
      <c r="M75" s="63"/>
      <c r="N75" s="63"/>
      <c r="O75" s="63"/>
    </row>
    <row r="76" spans="1:15" ht="14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/>
      <c r="L76" s="63"/>
      <c r="M76" s="63"/>
      <c r="N76" s="63"/>
      <c r="O76" s="63"/>
    </row>
    <row r="77" spans="1:15" ht="14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/>
      <c r="L77" s="63"/>
      <c r="M77" s="63"/>
      <c r="N77" s="63"/>
      <c r="O77" s="6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2022-11-11T17:37:31Z</dcterms:modified>
  <cp:category/>
  <cp:version/>
  <cp:contentType/>
  <cp:contentStatus/>
</cp:coreProperties>
</file>