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<sst xmlns="http://schemas.openxmlformats.org/spreadsheetml/2006/main" count="86" uniqueCount="85">
  <si>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</si>
  <si>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</si>
  <si>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</si>
  <si>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</si>
  <si>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</si>
  <si>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</si>
  <si>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</si>
  <si>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</si>
  <si>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</si>
  <si>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</si>
  <si>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</si>
  <si>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</si>
  <si>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</si>
  <si>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</si>
  <si>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</si>
  <si>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</si>
  <si>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</si>
  <si>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</si>
  <si>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</si>
  <si>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</si>
  <si>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</si>
  <si>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</si>
  <si>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</si>
  <si>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</si>
  <si>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</si>
  <si>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</si>
  <si>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</si>
  <si>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</si>
  <si>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</si>
  <si>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</si>
  <si>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</si>
  <si>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</si>
  <si>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</si>
  <si>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</si>
  <si>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</si>
  <si>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</si>
  <si>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</si>
  <si>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</si>
  <si>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</si>
  <si>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</si>
  <si>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</si>
  <si>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</si>
  <si>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</si>
  <si>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</si>
  <si>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</si>
  <si>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</si>
  <si>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</si>
  <si>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</si>
  <si>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</si>
  <si>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</si>
  <si>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</si>
  <si>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</si>
  <si>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</si>
  <si>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</si>
  <si>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</si>
  <si>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</si>
  <si>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</si>
  <si>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</si>
  <si>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</si>
  <si>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</si>
  <si>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</si>
  <si>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</si>
  <si>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</si>
  <si>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</si>
  <si>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</si>
  <si>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</si>
  <si>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</si>
  <si>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</si>
  <si>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</si>
  <si>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</si>
  <si>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</si>
  <si>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</si>
  <si>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</si>
  <si>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</si>
  <si>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</si>
  <si>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</si>
  <si>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</si>
  <si>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</si>
  <si>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</si>
  <si>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</si>
  <si>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</si>
  <si>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</si>
  <si>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</si>
  <si>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</si>
  <si>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OPERAÇÃO 29/11/22 - VENCIMENTO 06/12/22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</si>
</sst>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58</v>
      </c>
      <c r="D5" s="6" t="s">
        <v>5</v>
      </c>
      <c r="E5" s="7" t="s">
        <v>59</v>
      </c>
      <c r="F5" s="7" t="s">
        <v>60</v>
      </c>
      <c r="G5" s="7" t="s">
        <v>61</v>
      </c>
      <c r="H5" s="7" t="s">
        <v>62</v>
      </c>
      <c r="I5" s="6" t="s">
        <v>6</v>
      </c>
      <c r="J5" s="6" t="s">
        <v>63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85278</v>
      </c>
      <c r="C7" s="10">
        <f aca="true" t="shared" si="0" ref="C7:K7">C8+C11</f>
        <v>111002</v>
      </c>
      <c r="D7" s="10">
        <f t="shared" si="0"/>
        <v>318716</v>
      </c>
      <c r="E7" s="10">
        <f t="shared" si="0"/>
        <v>258106</v>
      </c>
      <c r="F7" s="10">
        <f t="shared" si="0"/>
        <v>266725</v>
      </c>
      <c r="G7" s="10">
        <f t="shared" si="0"/>
        <v>147908</v>
      </c>
      <c r="H7" s="10">
        <f t="shared" si="0"/>
        <v>81176</v>
      </c>
      <c r="I7" s="10">
        <f t="shared" si="0"/>
        <v>119183</v>
      </c>
      <c r="J7" s="10">
        <f t="shared" si="0"/>
        <v>125442</v>
      </c>
      <c r="K7" s="10">
        <f t="shared" si="0"/>
        <v>219355</v>
      </c>
      <c r="L7" s="10">
        <f aca="true" t="shared" si="1" ref="L7:L13">SUM(B7:K7)</f>
        <v>1732891</v>
      </c>
      <c r="M7" s="11"/>
    </row>
    <row r="8" spans="1:13" ht="17.25" customHeight="1">
      <c r="A8" s="12" t="s">
        <v>18</v>
      </c>
      <c r="B8" s="13">
        <f>B9+B10</f>
        <v>5536</v>
      </c>
      <c r="C8" s="13">
        <f aca="true" t="shared" si="2" ref="C8:K8">C9+C10</f>
        <v>6110</v>
      </c>
      <c r="D8" s="13">
        <f t="shared" si="2"/>
        <v>19061</v>
      </c>
      <c r="E8" s="13">
        <f t="shared" si="2"/>
        <v>14003</v>
      </c>
      <c r="F8" s="13">
        <f t="shared" si="2"/>
        <v>12721</v>
      </c>
      <c r="G8" s="13">
        <f t="shared" si="2"/>
        <v>9662</v>
      </c>
      <c r="H8" s="13">
        <f t="shared" si="2"/>
        <v>4782</v>
      </c>
      <c r="I8" s="13">
        <f t="shared" si="2"/>
        <v>5367</v>
      </c>
      <c r="J8" s="13">
        <f t="shared" si="2"/>
        <v>7427</v>
      </c>
      <c r="K8" s="13">
        <f t="shared" si="2"/>
        <v>12128</v>
      </c>
      <c r="L8" s="13">
        <f t="shared" si="1"/>
        <v>96797</v>
      </c>
      <c r="M8"/>
    </row>
    <row r="9" spans="1:13" ht="17.25" customHeight="1">
      <c r="A9" s="14" t="s">
        <v>19</v>
      </c>
      <c r="B9" s="15">
        <v>5534</v>
      </c>
      <c r="C9" s="15">
        <v>6110</v>
      </c>
      <c r="D9" s="15">
        <v>19061</v>
      </c>
      <c r="E9" s="15">
        <v>14003</v>
      </c>
      <c r="F9" s="15">
        <v>12721</v>
      </c>
      <c r="G9" s="15">
        <v>9662</v>
      </c>
      <c r="H9" s="15">
        <v>4718</v>
      </c>
      <c r="I9" s="15">
        <v>5367</v>
      </c>
      <c r="J9" s="15">
        <v>7427</v>
      </c>
      <c r="K9" s="15">
        <v>12128</v>
      </c>
      <c r="L9" s="13">
        <f t="shared" si="1"/>
        <v>96731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64</v>
      </c>
      <c r="I10" s="15">
        <v>0</v>
      </c>
      <c r="J10" s="15">
        <v>0</v>
      </c>
      <c r="K10" s="15">
        <v>0</v>
      </c>
      <c r="L10" s="13">
        <f t="shared" si="1"/>
        <v>66</v>
      </c>
      <c r="M10"/>
    </row>
    <row r="11" spans="1:13" ht="17.25" customHeight="1">
      <c r="A11" s="12" t="s">
        <v>72</v>
      </c>
      <c r="B11" s="15">
        <v>79742</v>
      </c>
      <c r="C11" s="15">
        <v>104892</v>
      </c>
      <c r="D11" s="15">
        <v>299655</v>
      </c>
      <c r="E11" s="15">
        <v>244103</v>
      </c>
      <c r="F11" s="15">
        <v>254004</v>
      </c>
      <c r="G11" s="15">
        <v>138246</v>
      </c>
      <c r="H11" s="15">
        <v>76394</v>
      </c>
      <c r="I11" s="15">
        <v>113816</v>
      </c>
      <c r="J11" s="15">
        <v>118015</v>
      </c>
      <c r="K11" s="15">
        <v>207227</v>
      </c>
      <c r="L11" s="13">
        <f t="shared" si="1"/>
        <v>1636094</v>
      </c>
      <c r="M11" s="60"/>
    </row>
    <row r="12" spans="1:13" ht="17.25" customHeight="1">
      <c r="A12" s="14" t="s">
        <v>73</v>
      </c>
      <c r="B12" s="15">
        <v>7694</v>
      </c>
      <c r="C12" s="15">
        <v>6895</v>
      </c>
      <c r="D12" s="15">
        <v>24245</v>
      </c>
      <c r="E12" s="15">
        <v>21603</v>
      </c>
      <c r="F12" s="15">
        <v>19125</v>
      </c>
      <c r="G12" s="15">
        <v>11510</v>
      </c>
      <c r="H12" s="15">
        <v>6009</v>
      </c>
      <c r="I12" s="15">
        <v>6086</v>
      </c>
      <c r="J12" s="15">
        <v>7858</v>
      </c>
      <c r="K12" s="15">
        <v>12147</v>
      </c>
      <c r="L12" s="13">
        <f t="shared" si="1"/>
        <v>123172</v>
      </c>
      <c r="M12" s="60"/>
    </row>
    <row r="13" spans="1:13" ht="17.25" customHeight="1">
      <c r="A13" s="14" t="s">
        <v>74</v>
      </c>
      <c r="B13" s="15">
        <f>+B11-B12</f>
        <v>72048</v>
      </c>
      <c r="C13" s="15">
        <f aca="true" t="shared" si="3" ref="C13:K13">+C11-C12</f>
        <v>97997</v>
      </c>
      <c r="D13" s="15">
        <f t="shared" si="3"/>
        <v>275410</v>
      </c>
      <c r="E13" s="15">
        <f t="shared" si="3"/>
        <v>222500</v>
      </c>
      <c r="F13" s="15">
        <f t="shared" si="3"/>
        <v>234879</v>
      </c>
      <c r="G13" s="15">
        <f t="shared" si="3"/>
        <v>126736</v>
      </c>
      <c r="H13" s="15">
        <f t="shared" si="3"/>
        <v>70385</v>
      </c>
      <c r="I13" s="15">
        <f t="shared" si="3"/>
        <v>107730</v>
      </c>
      <c r="J13" s="15">
        <f t="shared" si="3"/>
        <v>110157</v>
      </c>
      <c r="K13" s="15">
        <f t="shared" si="3"/>
        <v>195080</v>
      </c>
      <c r="L13" s="13">
        <f t="shared" si="1"/>
        <v>1512922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21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75</v>
      </c>
      <c r="B16" s="20">
        <v>-0.0782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22</v>
      </c>
      <c r="B18" s="22">
        <v>1.27037728683268</v>
      </c>
      <c r="C18" s="22">
        <v>1.160207090560469</v>
      </c>
      <c r="D18" s="22">
        <v>1.06800926567446</v>
      </c>
      <c r="E18" s="22">
        <v>1.077431667012972</v>
      </c>
      <c r="F18" s="22">
        <v>1.225391245433676</v>
      </c>
      <c r="G18" s="22">
        <v>1.203865460525688</v>
      </c>
      <c r="H18" s="22">
        <v>1.07647263208988</v>
      </c>
      <c r="I18" s="22">
        <v>1.17740614179942</v>
      </c>
      <c r="J18" s="22">
        <v>1.268825434090061</v>
      </c>
      <c r="K18" s="22">
        <v>1.110366598684667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68</v>
      </c>
      <c r="B20" s="25">
        <f>SUM(B21:B28)</f>
        <v>786695.0799999998</v>
      </c>
      <c r="C20" s="25">
        <f aca="true" t="shared" si="4" ref="C20:K20">SUM(C21:C28)</f>
        <v>542293.75</v>
      </c>
      <c r="D20" s="25">
        <f t="shared" si="4"/>
        <v>1719384.93</v>
      </c>
      <c r="E20" s="25">
        <f t="shared" si="4"/>
        <v>1415506.3599999996</v>
      </c>
      <c r="F20" s="25">
        <f t="shared" si="4"/>
        <v>1491915.3699999999</v>
      </c>
      <c r="G20" s="25">
        <f t="shared" si="4"/>
        <v>892075.16</v>
      </c>
      <c r="H20" s="25">
        <f t="shared" si="4"/>
        <v>483807.91000000003</v>
      </c>
      <c r="I20" s="25">
        <f t="shared" si="4"/>
        <v>631855.62</v>
      </c>
      <c r="J20" s="25">
        <f t="shared" si="4"/>
        <v>776129.93</v>
      </c>
      <c r="K20" s="25">
        <f t="shared" si="4"/>
        <v>969793.5399999999</v>
      </c>
      <c r="L20" s="25">
        <f>SUM(B20:K20)</f>
        <v>9709457.649999999</v>
      </c>
      <c r="M20"/>
    </row>
    <row r="21" spans="1:13" ht="17.25" customHeight="1">
      <c r="A21" s="26" t="s">
        <v>23</v>
      </c>
      <c r="B21" s="56">
        <f>ROUND((B15+B16)*B7,2)</f>
        <v>614308.6</v>
      </c>
      <c r="C21" s="56">
        <f aca="true" t="shared" si="5" ref="C21:K21">ROUND((C15+C16)*C7,2)</f>
        <v>455507.81</v>
      </c>
      <c r="D21" s="56">
        <f t="shared" si="5"/>
        <v>1556608.94</v>
      </c>
      <c r="E21" s="56">
        <f t="shared" si="5"/>
        <v>1276902</v>
      </c>
      <c r="F21" s="56">
        <f t="shared" si="5"/>
        <v>1165908.32</v>
      </c>
      <c r="G21" s="56">
        <f t="shared" si="5"/>
        <v>710905.01</v>
      </c>
      <c r="H21" s="56">
        <f t="shared" si="5"/>
        <v>429778.21</v>
      </c>
      <c r="I21" s="56">
        <f t="shared" si="5"/>
        <v>523165.7</v>
      </c>
      <c r="J21" s="56">
        <f t="shared" si="5"/>
        <v>593027.06</v>
      </c>
      <c r="K21" s="56">
        <f t="shared" si="5"/>
        <v>846819.98</v>
      </c>
      <c r="L21" s="33">
        <f aca="true" t="shared" si="6" ref="L21:L28">SUM(B21:K21)</f>
        <v>8172931.630000001</v>
      </c>
      <c r="M21"/>
    </row>
    <row r="22" spans="1:13" ht="17.25" customHeight="1">
      <c r="A22" s="27" t="s">
        <v>24</v>
      </c>
      <c r="B22" s="33">
        <f aca="true" t="shared" si="7" ref="B22:K22">IF(B18&lt;&gt;0,ROUND((B18-1)*B21,2),0)</f>
        <v>166095.09</v>
      </c>
      <c r="C22" s="33">
        <f t="shared" si="7"/>
        <v>72975.58</v>
      </c>
      <c r="D22" s="33">
        <f t="shared" si="7"/>
        <v>105863.83</v>
      </c>
      <c r="E22" s="33">
        <f t="shared" si="7"/>
        <v>98872.65</v>
      </c>
      <c r="F22" s="33">
        <f t="shared" si="7"/>
        <v>262785.53</v>
      </c>
      <c r="G22" s="33">
        <f t="shared" si="7"/>
        <v>144928.98</v>
      </c>
      <c r="H22" s="33">
        <f t="shared" si="7"/>
        <v>32866.27</v>
      </c>
      <c r="I22" s="33">
        <f t="shared" si="7"/>
        <v>92812.81</v>
      </c>
      <c r="J22" s="33">
        <f t="shared" si="7"/>
        <v>159420.76</v>
      </c>
      <c r="K22" s="33">
        <f t="shared" si="7"/>
        <v>93460.64</v>
      </c>
      <c r="L22" s="33">
        <f t="shared" si="6"/>
        <v>1230082.14</v>
      </c>
      <c r="M22"/>
    </row>
    <row r="23" spans="1:13" ht="17.25" customHeight="1">
      <c r="A23" s="27" t="s">
        <v>25</v>
      </c>
      <c r="B23" s="33">
        <v>3420.69</v>
      </c>
      <c r="C23" s="33">
        <v>11247.67</v>
      </c>
      <c r="D23" s="33">
        <v>50829.34</v>
      </c>
      <c r="E23" s="33">
        <v>34160.52</v>
      </c>
      <c r="F23" s="33">
        <v>59299.65</v>
      </c>
      <c r="G23" s="33">
        <v>35014.3</v>
      </c>
      <c r="H23" s="33">
        <v>18691.16</v>
      </c>
      <c r="I23" s="33">
        <v>13186.32</v>
      </c>
      <c r="J23" s="33">
        <v>19009.89</v>
      </c>
      <c r="K23" s="33">
        <v>24516.85</v>
      </c>
      <c r="L23" s="33">
        <f t="shared" si="6"/>
        <v>269376.38999999996</v>
      </c>
      <c r="M23"/>
    </row>
    <row r="24" spans="1:13" ht="17.25" customHeight="1">
      <c r="A24" s="27" t="s">
        <v>26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76</v>
      </c>
      <c r="B26" s="33">
        <v>613.79</v>
      </c>
      <c r="C26" s="33">
        <v>422.65</v>
      </c>
      <c r="D26" s="33">
        <v>1340.64</v>
      </c>
      <c r="E26" s="33">
        <v>1103.74</v>
      </c>
      <c r="F26" s="33">
        <v>1162.97</v>
      </c>
      <c r="G26" s="33">
        <v>694.55</v>
      </c>
      <c r="H26" s="33">
        <v>376.89</v>
      </c>
      <c r="I26" s="33">
        <v>492.65</v>
      </c>
      <c r="J26" s="33">
        <v>605.71</v>
      </c>
      <c r="K26" s="33">
        <v>756.47</v>
      </c>
      <c r="L26" s="33">
        <f t="shared" si="6"/>
        <v>7570.06</v>
      </c>
      <c r="M26" s="60"/>
    </row>
    <row r="27" spans="1:13" ht="17.25" customHeight="1">
      <c r="A27" s="27" t="s">
        <v>77</v>
      </c>
      <c r="B27" s="33">
        <v>324.62</v>
      </c>
      <c r="C27" s="33">
        <v>245.47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280.31</v>
      </c>
      <c r="J27" s="33">
        <v>337.72</v>
      </c>
      <c r="K27" s="33">
        <v>455.49</v>
      </c>
      <c r="L27" s="33">
        <f t="shared" si="6"/>
        <v>4294.66</v>
      </c>
      <c r="M27" s="60"/>
    </row>
    <row r="28" spans="1:13" ht="17.25" customHeight="1">
      <c r="A28" s="27" t="s">
        <v>78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3">
        <f aca="true" t="shared" si="8" ref="B31:K31">+B32+B37+B50</f>
        <v>-130818.23999999999</v>
      </c>
      <c r="C31" s="33">
        <f t="shared" si="8"/>
        <v>-29234.21</v>
      </c>
      <c r="D31" s="33">
        <f t="shared" si="8"/>
        <v>-91323.20999999999</v>
      </c>
      <c r="E31" s="33">
        <f t="shared" si="8"/>
        <v>880546.7</v>
      </c>
      <c r="F31" s="33">
        <f t="shared" si="8"/>
        <v>-62439.22</v>
      </c>
      <c r="G31" s="33">
        <f t="shared" si="8"/>
        <v>-46374.93</v>
      </c>
      <c r="H31" s="33">
        <f t="shared" si="8"/>
        <v>-29377.25</v>
      </c>
      <c r="I31" s="33">
        <f t="shared" si="8"/>
        <v>433347.15</v>
      </c>
      <c r="J31" s="33">
        <f t="shared" si="8"/>
        <v>-36046.94</v>
      </c>
      <c r="K31" s="33">
        <f t="shared" si="8"/>
        <v>-57569.63</v>
      </c>
      <c r="L31" s="33">
        <f aca="true" t="shared" si="9" ref="L31:L38">SUM(B31:K31)</f>
        <v>830710.2200000001</v>
      </c>
      <c r="M31"/>
    </row>
    <row r="32" spans="1:13" ht="18.75" customHeight="1">
      <c r="A32" s="27" t="s">
        <v>29</v>
      </c>
      <c r="B32" s="33">
        <f>B33+B34+B35+B36</f>
        <v>-24349.6</v>
      </c>
      <c r="C32" s="33">
        <f aca="true" t="shared" si="10" ref="C32:K32">C33+C34+C35+C36</f>
        <v>-26884</v>
      </c>
      <c r="D32" s="33">
        <f t="shared" si="10"/>
        <v>-83868.4</v>
      </c>
      <c r="E32" s="33">
        <f t="shared" si="10"/>
        <v>-61613.2</v>
      </c>
      <c r="F32" s="33">
        <f t="shared" si="10"/>
        <v>-55972.4</v>
      </c>
      <c r="G32" s="33">
        <f t="shared" si="10"/>
        <v>-42512.8</v>
      </c>
      <c r="H32" s="33">
        <f t="shared" si="10"/>
        <v>-20759.2</v>
      </c>
      <c r="I32" s="33">
        <f t="shared" si="10"/>
        <v>-49913.43</v>
      </c>
      <c r="J32" s="33">
        <f t="shared" si="10"/>
        <v>-32678.8</v>
      </c>
      <c r="K32" s="33">
        <f t="shared" si="10"/>
        <v>-53363.2</v>
      </c>
      <c r="L32" s="33">
        <f t="shared" si="9"/>
        <v>-451915.03</v>
      </c>
      <c r="M32"/>
    </row>
    <row r="33" spans="1:13" s="36" customFormat="1" ht="18.75" customHeight="1">
      <c r="A33" s="34" t="s">
        <v>53</v>
      </c>
      <c r="B33" s="33">
        <f aca="true" t="shared" si="11" ref="B33:K33">-ROUND((B9)*$E$3,2)</f>
        <v>-24349.6</v>
      </c>
      <c r="C33" s="33">
        <f t="shared" si="11"/>
        <v>-26884</v>
      </c>
      <c r="D33" s="33">
        <f t="shared" si="11"/>
        <v>-83868.4</v>
      </c>
      <c r="E33" s="33">
        <f t="shared" si="11"/>
        <v>-61613.2</v>
      </c>
      <c r="F33" s="33">
        <f t="shared" si="11"/>
        <v>-55972.4</v>
      </c>
      <c r="G33" s="33">
        <f t="shared" si="11"/>
        <v>-42512.8</v>
      </c>
      <c r="H33" s="33">
        <f t="shared" si="11"/>
        <v>-20759.2</v>
      </c>
      <c r="I33" s="33">
        <f t="shared" si="11"/>
        <v>-23614.8</v>
      </c>
      <c r="J33" s="33">
        <f t="shared" si="11"/>
        <v>-32678.8</v>
      </c>
      <c r="K33" s="33">
        <f t="shared" si="11"/>
        <v>-53363.2</v>
      </c>
      <c r="L33" s="33">
        <f t="shared" si="9"/>
        <v>-425616.4</v>
      </c>
      <c r="M33" s="35"/>
    </row>
    <row r="34" spans="1:13" ht="18.75" customHeight="1">
      <c r="A34" s="37" t="s">
        <v>30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31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32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-26298.63</v>
      </c>
      <c r="J36" s="17">
        <v>0</v>
      </c>
      <c r="K36" s="17">
        <v>0</v>
      </c>
      <c r="L36" s="33">
        <f t="shared" si="9"/>
        <v>-26298.63</v>
      </c>
      <c r="M36"/>
    </row>
    <row r="37" spans="1:13" s="36" customFormat="1" ht="18.75" customHeight="1">
      <c r="A37" s="27" t="s">
        <v>33</v>
      </c>
      <c r="B37" s="38">
        <f>SUM(B38:B49)</f>
        <v>-106468.64</v>
      </c>
      <c r="C37" s="38">
        <f aca="true" t="shared" si="12" ref="C37:K37">SUM(C38:C49)</f>
        <v>-2350.21</v>
      </c>
      <c r="D37" s="38">
        <f t="shared" si="12"/>
        <v>-7454.81</v>
      </c>
      <c r="E37" s="38">
        <f t="shared" si="12"/>
        <v>942159.8999999999</v>
      </c>
      <c r="F37" s="38">
        <f t="shared" si="12"/>
        <v>-6466.82</v>
      </c>
      <c r="G37" s="38">
        <f t="shared" si="12"/>
        <v>-3862.13</v>
      </c>
      <c r="H37" s="38">
        <f t="shared" si="12"/>
        <v>-8618.05</v>
      </c>
      <c r="I37" s="38">
        <f t="shared" si="12"/>
        <v>483260.58</v>
      </c>
      <c r="J37" s="38">
        <f t="shared" si="12"/>
        <v>-3368.14</v>
      </c>
      <c r="K37" s="38">
        <f t="shared" si="12"/>
        <v>-4206.43</v>
      </c>
      <c r="L37" s="33">
        <f t="shared" si="9"/>
        <v>1282625.25</v>
      </c>
      <c r="M37"/>
    </row>
    <row r="38" spans="1:13" ht="18.75" customHeight="1">
      <c r="A38" s="37" t="s">
        <v>34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35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36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69</v>
      </c>
      <c r="B46" s="17">
        <v>0</v>
      </c>
      <c r="C46" s="17">
        <v>0</v>
      </c>
      <c r="D46" s="17">
        <v>0</v>
      </c>
      <c r="E46" s="17">
        <v>2034000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3055500</v>
      </c>
    </row>
    <row r="47" spans="1:12" ht="18.75" customHeight="1">
      <c r="A47" s="37" t="s">
        <v>70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-1615500</v>
      </c>
    </row>
    <row r="48" spans="1:12" ht="18.75" customHeight="1">
      <c r="A48" s="37" t="s">
        <v>71</v>
      </c>
      <c r="B48" s="17">
        <v>-3413.05</v>
      </c>
      <c r="C48" s="17">
        <v>-2350.21</v>
      </c>
      <c r="D48" s="17">
        <v>-7454.81</v>
      </c>
      <c r="E48" s="17">
        <v>-6137.49</v>
      </c>
      <c r="F48" s="17">
        <v>-6466.82</v>
      </c>
      <c r="G48" s="17">
        <v>-3862.13</v>
      </c>
      <c r="H48" s="17">
        <v>-2095.73</v>
      </c>
      <c r="I48" s="17">
        <v>-2739.42</v>
      </c>
      <c r="J48" s="17">
        <v>-3368.14</v>
      </c>
      <c r="K48" s="17">
        <v>-4206.43</v>
      </c>
      <c r="L48" s="30">
        <f t="shared" si="13"/>
        <v>-42094.229999999996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42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79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80</v>
      </c>
      <c r="B52" s="33">
        <v>-70977.92</v>
      </c>
      <c r="C52" s="33">
        <v>-33684.83</v>
      </c>
      <c r="D52" s="33">
        <v>-130794.5</v>
      </c>
      <c r="E52" s="33">
        <v>-118475.17</v>
      </c>
      <c r="F52" s="33">
        <v>-106975.69</v>
      </c>
      <c r="G52" s="33">
        <v>-69420.26</v>
      </c>
      <c r="H52" s="33">
        <v>-35813.64</v>
      </c>
      <c r="I52" s="33">
        <v>-32265.54</v>
      </c>
      <c r="J52" s="33">
        <v>-48619.02</v>
      </c>
      <c r="K52" s="33">
        <v>-53703.1</v>
      </c>
      <c r="L52" s="33">
        <f t="shared" si="14"/>
        <v>-700729.67</v>
      </c>
      <c r="M52" s="57"/>
    </row>
    <row r="53" spans="1:13" ht="18.75" customHeight="1">
      <c r="A53" s="37" t="s">
        <v>81</v>
      </c>
      <c r="B53" s="33">
        <v>70977.92</v>
      </c>
      <c r="C53" s="33">
        <v>33684.83</v>
      </c>
      <c r="D53" s="33">
        <v>130794.5</v>
      </c>
      <c r="E53" s="33">
        <v>118475.17</v>
      </c>
      <c r="F53" s="33">
        <v>106975.69</v>
      </c>
      <c r="G53" s="33">
        <v>69420.26</v>
      </c>
      <c r="H53" s="33">
        <v>35813.64</v>
      </c>
      <c r="I53" s="33">
        <v>32265.54</v>
      </c>
      <c r="J53" s="33">
        <v>48619.02</v>
      </c>
      <c r="K53" s="33">
        <v>53703.1</v>
      </c>
      <c r="L53" s="33">
        <f t="shared" si="14"/>
        <v>700729.67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43</v>
      </c>
      <c r="B55" s="41">
        <f aca="true" t="shared" si="16" ref="B55:K55">IF(B20+B31+B44+B56&lt;0,0,B20+B31+B56)</f>
        <v>655876.8399999999</v>
      </c>
      <c r="C55" s="41">
        <f t="shared" si="16"/>
        <v>513059.54</v>
      </c>
      <c r="D55" s="41">
        <f t="shared" si="16"/>
        <v>1628061.72</v>
      </c>
      <c r="E55" s="41">
        <f t="shared" si="16"/>
        <v>2296053.0599999996</v>
      </c>
      <c r="F55" s="41">
        <f t="shared" si="16"/>
        <v>1429476.15</v>
      </c>
      <c r="G55" s="41">
        <f t="shared" si="16"/>
        <v>845700.23</v>
      </c>
      <c r="H55" s="41">
        <f t="shared" si="16"/>
        <v>454430.66000000003</v>
      </c>
      <c r="I55" s="41">
        <f t="shared" si="16"/>
        <v>1065202.77</v>
      </c>
      <c r="J55" s="41">
        <f t="shared" si="16"/>
        <v>740082.99</v>
      </c>
      <c r="K55" s="41">
        <f t="shared" si="16"/>
        <v>912223.9099999999</v>
      </c>
      <c r="L55" s="42">
        <f t="shared" si="14"/>
        <v>10540167.87</v>
      </c>
      <c r="M55" s="55"/>
    </row>
    <row r="56" spans="1:13" ht="18.75" customHeight="1">
      <c r="A56" s="27" t="s">
        <v>44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45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46</v>
      </c>
      <c r="B61" s="41">
        <f>SUM(B62:B75)</f>
        <v>655876.8400000001</v>
      </c>
      <c r="C61" s="41">
        <f aca="true" t="shared" si="18" ref="C61:J61">SUM(C62:C73)</f>
        <v>513059.54</v>
      </c>
      <c r="D61" s="41">
        <f t="shared" si="18"/>
        <v>1628061.720835794</v>
      </c>
      <c r="E61" s="41">
        <f t="shared" si="18"/>
        <v>2296053.0604556333</v>
      </c>
      <c r="F61" s="41">
        <f t="shared" si="18"/>
        <v>1429476.1482670219</v>
      </c>
      <c r="G61" s="41">
        <f t="shared" si="18"/>
        <v>845700.227235407</v>
      </c>
      <c r="H61" s="41">
        <f t="shared" si="18"/>
        <v>454430.6608949487</v>
      </c>
      <c r="I61" s="41">
        <f>SUM(I62:I78)</f>
        <v>1065202.7660059198</v>
      </c>
      <c r="J61" s="41">
        <f t="shared" si="18"/>
        <v>740082.9867782439</v>
      </c>
      <c r="K61" s="41">
        <f>SUM(K62:K75)</f>
        <v>912223.91</v>
      </c>
      <c r="L61" s="46">
        <f>SUM(B61:K61)</f>
        <v>10540167.86047297</v>
      </c>
      <c r="M61" s="40"/>
    </row>
    <row r="62" spans="1:13" ht="18.75" customHeight="1">
      <c r="A62" s="47" t="s">
        <v>47</v>
      </c>
      <c r="B62" s="48">
        <v>655876.8400000001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655876.8400000001</v>
      </c>
      <c r="M62"/>
    </row>
    <row r="63" spans="1:13" ht="18.75" customHeight="1">
      <c r="A63" s="47" t="s">
        <v>56</v>
      </c>
      <c r="B63" s="17">
        <v>0</v>
      </c>
      <c r="C63" s="48">
        <v>448465.33999999997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448465.33999999997</v>
      </c>
      <c r="M63"/>
    </row>
    <row r="64" spans="1:13" ht="18.75" customHeight="1">
      <c r="A64" s="47" t="s">
        <v>57</v>
      </c>
      <c r="B64" s="17">
        <v>0</v>
      </c>
      <c r="C64" s="48">
        <v>64594.2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64594.2</v>
      </c>
      <c r="M64" s="58"/>
    </row>
    <row r="65" spans="1:12" ht="18.75" customHeight="1">
      <c r="A65" s="47" t="s">
        <v>48</v>
      </c>
      <c r="B65" s="17">
        <v>0</v>
      </c>
      <c r="C65" s="17">
        <v>0</v>
      </c>
      <c r="D65" s="48">
        <v>1628061.720835794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1628061.720835794</v>
      </c>
    </row>
    <row r="66" spans="1:12" ht="18.75" customHeight="1">
      <c r="A66" s="47" t="s">
        <v>49</v>
      </c>
      <c r="B66" s="17">
        <v>0</v>
      </c>
      <c r="C66" s="17">
        <v>0</v>
      </c>
      <c r="D66" s="17">
        <v>0</v>
      </c>
      <c r="E66" s="48">
        <v>2296053.0604556333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2296053.0604556333</v>
      </c>
    </row>
    <row r="67" spans="1:12" ht="18.75" customHeight="1">
      <c r="A67" s="47" t="s">
        <v>50</v>
      </c>
      <c r="B67" s="17">
        <v>0</v>
      </c>
      <c r="C67" s="17">
        <v>0</v>
      </c>
      <c r="D67" s="17">
        <v>0</v>
      </c>
      <c r="E67" s="17">
        <v>0</v>
      </c>
      <c r="F67" s="48">
        <v>1429476.1482670219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1429476.1482670219</v>
      </c>
    </row>
    <row r="68" spans="1:12" ht="18.75" customHeight="1">
      <c r="A68" s="47" t="s">
        <v>51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845700.227235407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845700.227235407</v>
      </c>
    </row>
    <row r="69" spans="1:12" ht="18.75" customHeight="1">
      <c r="A69" s="47" t="s">
        <v>52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454430.6608949487</v>
      </c>
      <c r="I69" s="17">
        <v>0</v>
      </c>
      <c r="J69" s="17">
        <v>0</v>
      </c>
      <c r="K69" s="17">
        <v>0</v>
      </c>
      <c r="L69" s="46">
        <f t="shared" si="19"/>
        <v>454430.6608949487</v>
      </c>
    </row>
    <row r="70" spans="1:12" ht="18.75" customHeight="1">
      <c r="A70" s="47" t="s">
        <v>82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1065202.7660059198</v>
      </c>
      <c r="J70" s="17">
        <v>0</v>
      </c>
      <c r="K70" s="17">
        <v>0</v>
      </c>
      <c r="L70" s="46">
        <f t="shared" si="19"/>
        <v>1065202.7660059198</v>
      </c>
    </row>
    <row r="71" spans="1:12" ht="18.75" customHeight="1">
      <c r="A71" s="47" t="s">
        <v>54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740082.9867782439</v>
      </c>
      <c r="K71" s="17">
        <v>0</v>
      </c>
      <c r="L71" s="46">
        <f t="shared" si="19"/>
        <v>740082.9867782439</v>
      </c>
    </row>
    <row r="72" spans="1:12" ht="18.75" customHeight="1">
      <c r="A72" s="47" t="s">
        <v>64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528177.64</v>
      </c>
      <c r="L72" s="46">
        <f t="shared" si="19"/>
        <v>528177.64</v>
      </c>
    </row>
    <row r="73" spans="1:12" ht="18.75" customHeight="1">
      <c r="A73" s="47" t="s">
        <v>65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384046.27</v>
      </c>
      <c r="L73" s="46">
        <f t="shared" si="19"/>
        <v>384046.27</v>
      </c>
    </row>
    <row r="74" spans="1:12" ht="18.75" customHeight="1">
      <c r="A74" s="47" t="s">
        <v>66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67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83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2023-01-16T22:26:26Z</dcterms:modified>
  <cp:category/>
  <cp:version/>
  <cp:contentType/>
  <cp:contentStatus/>
</cp:coreProperties>
</file>