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<sst xmlns="http://schemas.openxmlformats.org/spreadsheetml/2006/main" count="86" uniqueCount="85">
  <si>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</si>
  <si>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</si>
  <si>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</si>
  <si>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</si>
  <si>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</si>
  <si>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</si>
  <si>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</si>
  <si>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</si>
  <si>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</si>
  <si>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</si>
  <si>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</si>
  <si>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</si>
  <si>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</si>
  <si>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</si>
  <si>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</si>
  <si>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</si>
  <si>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</si>
  <si>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</si>
  <si>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</si>
  <si>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</si>
  <si>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</si>
  <si>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</si>
  <si>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</si>
  <si>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</si>
  <si>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</si>
  <si>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</si>
  <si>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</si>
  <si>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</si>
  <si>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</si>
  <si>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</si>
  <si>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</si>
  <si>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</si>
  <si>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</si>
  <si>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</si>
  <si>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</si>
  <si>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</si>
  <si>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</si>
  <si>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</si>
  <si>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</si>
  <si>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</si>
  <si>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</si>
  <si>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</si>
  <si>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</si>
  <si>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</si>
  <si>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</si>
  <si>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</si>
  <si>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</si>
  <si>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</si>
  <si>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</si>
  <si>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</si>
  <si>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</si>
  <si>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</si>
  <si>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</si>
  <si>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</si>
  <si>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</si>
  <si>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</si>
  <si>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</si>
  <si>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</si>
  <si>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</si>
  <si>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</si>
  <si>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</si>
  <si>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</si>
  <si>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</si>
  <si>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</si>
  <si>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</si>
  <si>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</si>
  <si>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</si>
  <si>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</si>
  <si>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</si>
  <si>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</si>
  <si>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</si>
  <si>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</si>
  <si>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</si>
  <si>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</si>
  <si>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</si>
  <si>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</si>
  <si>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</si>
  <si>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</si>
  <si>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</si>
  <si>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</si>
  <si>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</si>
  <si>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</si>
  <si>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</si>
  <si>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</si>
  <si>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OPERAÇÃO 27/11/22 - VENCIMENTO 02/12/22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</si>
</sst>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58</v>
      </c>
      <c r="D5" s="6" t="s">
        <v>5</v>
      </c>
      <c r="E5" s="7" t="s">
        <v>59</v>
      </c>
      <c r="F5" s="7" t="s">
        <v>60</v>
      </c>
      <c r="G5" s="7" t="s">
        <v>61</v>
      </c>
      <c r="H5" s="7" t="s">
        <v>62</v>
      </c>
      <c r="I5" s="6" t="s">
        <v>6</v>
      </c>
      <c r="J5" s="6" t="s">
        <v>63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22550</v>
      </c>
      <c r="C7" s="10">
        <f aca="true" t="shared" si="0" ref="C7:K7">C8+C11</f>
        <v>30589</v>
      </c>
      <c r="D7" s="10">
        <f t="shared" si="0"/>
        <v>94505</v>
      </c>
      <c r="E7" s="10">
        <f t="shared" si="0"/>
        <v>86838</v>
      </c>
      <c r="F7" s="10">
        <f t="shared" si="0"/>
        <v>90720</v>
      </c>
      <c r="G7" s="10">
        <f t="shared" si="0"/>
        <v>39313</v>
      </c>
      <c r="H7" s="10">
        <f t="shared" si="0"/>
        <v>23553</v>
      </c>
      <c r="I7" s="10">
        <f t="shared" si="0"/>
        <v>38609</v>
      </c>
      <c r="J7" s="10">
        <f t="shared" si="0"/>
        <v>25565</v>
      </c>
      <c r="K7" s="10">
        <f t="shared" si="0"/>
        <v>73282</v>
      </c>
      <c r="L7" s="10">
        <f aca="true" t="shared" si="1" ref="L7:L13">SUM(B7:K7)</f>
        <v>525524</v>
      </c>
      <c r="M7" s="11"/>
    </row>
    <row r="8" spans="1:13" ht="17.25" customHeight="1">
      <c r="A8" s="12" t="s">
        <v>18</v>
      </c>
      <c r="B8" s="13">
        <f>B9+B10</f>
        <v>2000</v>
      </c>
      <c r="C8" s="13">
        <f aca="true" t="shared" si="2" ref="C8:K8">C9+C10</f>
        <v>2206</v>
      </c>
      <c r="D8" s="13">
        <f t="shared" si="2"/>
        <v>7827</v>
      </c>
      <c r="E8" s="13">
        <f t="shared" si="2"/>
        <v>6666</v>
      </c>
      <c r="F8" s="13">
        <f t="shared" si="2"/>
        <v>6625</v>
      </c>
      <c r="G8" s="13">
        <f t="shared" si="2"/>
        <v>3465</v>
      </c>
      <c r="H8" s="13">
        <f t="shared" si="2"/>
        <v>1717</v>
      </c>
      <c r="I8" s="13">
        <f t="shared" si="2"/>
        <v>2282</v>
      </c>
      <c r="J8" s="13">
        <f t="shared" si="2"/>
        <v>1740</v>
      </c>
      <c r="K8" s="13">
        <f t="shared" si="2"/>
        <v>4691</v>
      </c>
      <c r="L8" s="13">
        <f t="shared" si="1"/>
        <v>39219</v>
      </c>
      <c r="M8"/>
    </row>
    <row r="9" spans="1:13" ht="17.25" customHeight="1">
      <c r="A9" s="14" t="s">
        <v>19</v>
      </c>
      <c r="B9" s="15">
        <v>2000</v>
      </c>
      <c r="C9" s="15">
        <v>2206</v>
      </c>
      <c r="D9" s="15">
        <v>7827</v>
      </c>
      <c r="E9" s="15">
        <v>6666</v>
      </c>
      <c r="F9" s="15">
        <v>6625</v>
      </c>
      <c r="G9" s="15">
        <v>3465</v>
      </c>
      <c r="H9" s="15">
        <v>1692</v>
      </c>
      <c r="I9" s="15">
        <v>2282</v>
      </c>
      <c r="J9" s="15">
        <v>1740</v>
      </c>
      <c r="K9" s="15">
        <v>4691</v>
      </c>
      <c r="L9" s="13">
        <f t="shared" si="1"/>
        <v>39194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25</v>
      </c>
      <c r="I10" s="15">
        <v>0</v>
      </c>
      <c r="J10" s="15">
        <v>0</v>
      </c>
      <c r="K10" s="15">
        <v>0</v>
      </c>
      <c r="L10" s="13">
        <f t="shared" si="1"/>
        <v>25</v>
      </c>
      <c r="M10"/>
    </row>
    <row r="11" spans="1:13" ht="17.25" customHeight="1">
      <c r="A11" s="12" t="s">
        <v>72</v>
      </c>
      <c r="B11" s="15">
        <v>20550</v>
      </c>
      <c r="C11" s="15">
        <v>28383</v>
      </c>
      <c r="D11" s="15">
        <v>86678</v>
      </c>
      <c r="E11" s="15">
        <v>80172</v>
      </c>
      <c r="F11" s="15">
        <v>84095</v>
      </c>
      <c r="G11" s="15">
        <v>35848</v>
      </c>
      <c r="H11" s="15">
        <v>21836</v>
      </c>
      <c r="I11" s="15">
        <v>36327</v>
      </c>
      <c r="J11" s="15">
        <v>23825</v>
      </c>
      <c r="K11" s="15">
        <v>68591</v>
      </c>
      <c r="L11" s="13">
        <f t="shared" si="1"/>
        <v>486305</v>
      </c>
      <c r="M11" s="60"/>
    </row>
    <row r="12" spans="1:13" ht="17.25" customHeight="1">
      <c r="A12" s="14" t="s">
        <v>73</v>
      </c>
      <c r="B12" s="15">
        <v>2736</v>
      </c>
      <c r="C12" s="15">
        <v>2509</v>
      </c>
      <c r="D12" s="15">
        <v>8189</v>
      </c>
      <c r="E12" s="15">
        <v>9070</v>
      </c>
      <c r="F12" s="15">
        <v>8375</v>
      </c>
      <c r="G12" s="15">
        <v>3602</v>
      </c>
      <c r="H12" s="15">
        <v>2267</v>
      </c>
      <c r="I12" s="15">
        <v>2165</v>
      </c>
      <c r="J12" s="15">
        <v>1763</v>
      </c>
      <c r="K12" s="15">
        <v>4447</v>
      </c>
      <c r="L12" s="13">
        <f t="shared" si="1"/>
        <v>45123</v>
      </c>
      <c r="M12" s="60"/>
    </row>
    <row r="13" spans="1:13" ht="17.25" customHeight="1">
      <c r="A13" s="14" t="s">
        <v>74</v>
      </c>
      <c r="B13" s="15">
        <f>+B11-B12</f>
        <v>17814</v>
      </c>
      <c r="C13" s="15">
        <f aca="true" t="shared" si="3" ref="C13:K13">+C11-C12</f>
        <v>25874</v>
      </c>
      <c r="D13" s="15">
        <f t="shared" si="3"/>
        <v>78489</v>
      </c>
      <c r="E13" s="15">
        <f t="shared" si="3"/>
        <v>71102</v>
      </c>
      <c r="F13" s="15">
        <f t="shared" si="3"/>
        <v>75720</v>
      </c>
      <c r="G13" s="15">
        <f t="shared" si="3"/>
        <v>32246</v>
      </c>
      <c r="H13" s="15">
        <f t="shared" si="3"/>
        <v>19569</v>
      </c>
      <c r="I13" s="15">
        <f t="shared" si="3"/>
        <v>34162</v>
      </c>
      <c r="J13" s="15">
        <f t="shared" si="3"/>
        <v>22062</v>
      </c>
      <c r="K13" s="15">
        <f t="shared" si="3"/>
        <v>64144</v>
      </c>
      <c r="L13" s="13">
        <f t="shared" si="1"/>
        <v>441182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21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75</v>
      </c>
      <c r="B16" s="20">
        <v>-0.0782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22</v>
      </c>
      <c r="B18" s="22">
        <v>1.317348561794694</v>
      </c>
      <c r="C18" s="22">
        <v>1.16991932101975</v>
      </c>
      <c r="D18" s="22">
        <v>1.097339012000066</v>
      </c>
      <c r="E18" s="22">
        <v>1.112242565256073</v>
      </c>
      <c r="F18" s="22">
        <v>1.240960949823957</v>
      </c>
      <c r="G18" s="22">
        <v>1.166098216541875</v>
      </c>
      <c r="H18" s="22">
        <v>1.121124933905932</v>
      </c>
      <c r="I18" s="22">
        <v>1.138977250033279</v>
      </c>
      <c r="J18" s="22">
        <v>1.317026866734895</v>
      </c>
      <c r="K18" s="22">
        <v>1.108506961677397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68</v>
      </c>
      <c r="B20" s="25">
        <f>SUM(B21:B28)</f>
        <v>217651.63999999998</v>
      </c>
      <c r="C20" s="25">
        <f aca="true" t="shared" si="4" ref="C20:K20">SUM(C21:C28)</f>
        <v>156012.9</v>
      </c>
      <c r="D20" s="25">
        <f t="shared" si="4"/>
        <v>540701.8</v>
      </c>
      <c r="E20" s="25">
        <f t="shared" si="4"/>
        <v>506058.47000000003</v>
      </c>
      <c r="F20" s="25">
        <f t="shared" si="4"/>
        <v>520560.98</v>
      </c>
      <c r="G20" s="25">
        <f t="shared" si="4"/>
        <v>236944.63</v>
      </c>
      <c r="H20" s="25">
        <f t="shared" si="4"/>
        <v>151153.29</v>
      </c>
      <c r="I20" s="25">
        <f t="shared" si="4"/>
        <v>200707.51</v>
      </c>
      <c r="J20" s="25">
        <f t="shared" si="4"/>
        <v>172011.43000000002</v>
      </c>
      <c r="K20" s="25">
        <f t="shared" si="4"/>
        <v>331793.3499999999</v>
      </c>
      <c r="L20" s="25">
        <f>SUM(B20:K20)</f>
        <v>3033596</v>
      </c>
      <c r="M20"/>
    </row>
    <row r="21" spans="1:13" ht="17.25" customHeight="1">
      <c r="A21" s="26" t="s">
        <v>23</v>
      </c>
      <c r="B21" s="56">
        <f>ROUND((B15+B16)*B7,2)</f>
        <v>162441.18</v>
      </c>
      <c r="C21" s="56">
        <f aca="true" t="shared" si="5" ref="C21:K21">ROUND((C15+C16)*C7,2)</f>
        <v>125525.02</v>
      </c>
      <c r="D21" s="56">
        <f t="shared" si="5"/>
        <v>461562.42</v>
      </c>
      <c r="E21" s="56">
        <f t="shared" si="5"/>
        <v>429604.95</v>
      </c>
      <c r="F21" s="56">
        <f t="shared" si="5"/>
        <v>396555.26</v>
      </c>
      <c r="G21" s="56">
        <f t="shared" si="5"/>
        <v>188954</v>
      </c>
      <c r="H21" s="56">
        <f t="shared" si="5"/>
        <v>124699</v>
      </c>
      <c r="I21" s="56">
        <f t="shared" si="5"/>
        <v>169478.07</v>
      </c>
      <c r="J21" s="56">
        <f t="shared" si="5"/>
        <v>120858.54</v>
      </c>
      <c r="K21" s="56">
        <f t="shared" si="5"/>
        <v>282905.16</v>
      </c>
      <c r="L21" s="33">
        <f aca="true" t="shared" si="6" ref="L21:L28">SUM(B21:K21)</f>
        <v>2462583.6</v>
      </c>
      <c r="M21"/>
    </row>
    <row r="22" spans="1:13" ht="17.25" customHeight="1">
      <c r="A22" s="27" t="s">
        <v>24</v>
      </c>
      <c r="B22" s="33">
        <f aca="true" t="shared" si="7" ref="B22:K22">IF(B18&lt;&gt;0,ROUND((B18-1)*B21,2),0)</f>
        <v>51550.47</v>
      </c>
      <c r="C22" s="33">
        <f t="shared" si="7"/>
        <v>21329.13</v>
      </c>
      <c r="D22" s="33">
        <f t="shared" si="7"/>
        <v>44928.03</v>
      </c>
      <c r="E22" s="33">
        <f t="shared" si="7"/>
        <v>48219.96</v>
      </c>
      <c r="F22" s="33">
        <f t="shared" si="7"/>
        <v>95554.33</v>
      </c>
      <c r="G22" s="33">
        <f t="shared" si="7"/>
        <v>31384.92</v>
      </c>
      <c r="H22" s="33">
        <f t="shared" si="7"/>
        <v>15104.16</v>
      </c>
      <c r="I22" s="33">
        <f t="shared" si="7"/>
        <v>23553.6</v>
      </c>
      <c r="J22" s="33">
        <f t="shared" si="7"/>
        <v>38315.4</v>
      </c>
      <c r="K22" s="33">
        <f t="shared" si="7"/>
        <v>30697.18</v>
      </c>
      <c r="L22" s="33">
        <f t="shared" si="6"/>
        <v>400637.17999999993</v>
      </c>
      <c r="M22"/>
    </row>
    <row r="23" spans="1:13" ht="17.25" customHeight="1">
      <c r="A23" s="27" t="s">
        <v>25</v>
      </c>
      <c r="B23" s="33">
        <v>891.59</v>
      </c>
      <c r="C23" s="33">
        <v>6652.59</v>
      </c>
      <c r="D23" s="33">
        <v>28198.52</v>
      </c>
      <c r="E23" s="33">
        <v>22576.22</v>
      </c>
      <c r="F23" s="33">
        <v>24467.61</v>
      </c>
      <c r="G23" s="33">
        <v>15516.14</v>
      </c>
      <c r="H23" s="33">
        <v>8899.4</v>
      </c>
      <c r="I23" s="33">
        <v>5006.59</v>
      </c>
      <c r="J23" s="33">
        <v>8367.17</v>
      </c>
      <c r="K23" s="33">
        <v>13170.72</v>
      </c>
      <c r="L23" s="33">
        <f t="shared" si="6"/>
        <v>133746.55</v>
      </c>
      <c r="M23"/>
    </row>
    <row r="24" spans="1:13" ht="17.25" customHeight="1">
      <c r="A24" s="27" t="s">
        <v>26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27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76</v>
      </c>
      <c r="B26" s="33">
        <v>511.49</v>
      </c>
      <c r="C26" s="33">
        <v>366.12</v>
      </c>
      <c r="D26" s="33">
        <v>1270.65</v>
      </c>
      <c r="E26" s="33">
        <v>1189.89</v>
      </c>
      <c r="F26" s="33">
        <v>1224.88</v>
      </c>
      <c r="G26" s="33">
        <v>557.25</v>
      </c>
      <c r="H26" s="33">
        <v>355.35</v>
      </c>
      <c r="I26" s="33">
        <v>471.11</v>
      </c>
      <c r="J26" s="33">
        <v>403.81</v>
      </c>
      <c r="K26" s="33">
        <v>780.69</v>
      </c>
      <c r="L26" s="33">
        <f t="shared" si="6"/>
        <v>7131.240000000002</v>
      </c>
      <c r="M26" s="60"/>
    </row>
    <row r="27" spans="1:13" ht="17.25" customHeight="1">
      <c r="A27" s="27" t="s">
        <v>77</v>
      </c>
      <c r="B27" s="33">
        <v>324.62</v>
      </c>
      <c r="C27" s="33">
        <v>245.47</v>
      </c>
      <c r="D27" s="33">
        <v>796.5</v>
      </c>
      <c r="E27" s="33">
        <v>609.15</v>
      </c>
      <c r="F27" s="33">
        <v>664.41</v>
      </c>
      <c r="G27" s="33">
        <v>370.75</v>
      </c>
      <c r="H27" s="33">
        <v>210.24</v>
      </c>
      <c r="I27" s="33">
        <v>280.31</v>
      </c>
      <c r="J27" s="33">
        <v>337.72</v>
      </c>
      <c r="K27" s="33">
        <v>455.49</v>
      </c>
      <c r="L27" s="33">
        <f t="shared" si="6"/>
        <v>4294.66</v>
      </c>
      <c r="M27" s="60"/>
    </row>
    <row r="28" spans="1:13" ht="17.25" customHeight="1">
      <c r="A28" s="27" t="s">
        <v>78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98.07</v>
      </c>
      <c r="I28" s="33">
        <v>130.76</v>
      </c>
      <c r="J28" s="33">
        <v>154.65</v>
      </c>
      <c r="K28" s="33">
        <v>209.97</v>
      </c>
      <c r="L28" s="33">
        <f t="shared" si="6"/>
        <v>1970.8600000000001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3">
        <f aca="true" t="shared" si="8" ref="B31:K31">+B32+B37+B50</f>
        <v>-114699.79</v>
      </c>
      <c r="C31" s="33">
        <f t="shared" si="8"/>
        <v>-11742.25</v>
      </c>
      <c r="D31" s="33">
        <f t="shared" si="8"/>
        <v>-41504.4</v>
      </c>
      <c r="E31" s="33">
        <f t="shared" si="8"/>
        <v>-401649.53</v>
      </c>
      <c r="F31" s="33">
        <f t="shared" si="8"/>
        <v>-35961.12</v>
      </c>
      <c r="G31" s="33">
        <f t="shared" si="8"/>
        <v>-18344.69</v>
      </c>
      <c r="H31" s="33">
        <f t="shared" si="8"/>
        <v>-15943.09</v>
      </c>
      <c r="I31" s="33">
        <f t="shared" si="8"/>
        <v>-183660.46</v>
      </c>
      <c r="J31" s="33">
        <f t="shared" si="8"/>
        <v>-9901.42</v>
      </c>
      <c r="K31" s="33">
        <f t="shared" si="8"/>
        <v>-24981.550000000003</v>
      </c>
      <c r="L31" s="33">
        <f aca="true" t="shared" si="9" ref="L31:L38">SUM(B31:K31)</f>
        <v>-858388.2999999999</v>
      </c>
      <c r="M31"/>
    </row>
    <row r="32" spans="1:13" ht="18.75" customHeight="1">
      <c r="A32" s="27" t="s">
        <v>29</v>
      </c>
      <c r="B32" s="33">
        <f>B33+B34+B35+B36</f>
        <v>-8800</v>
      </c>
      <c r="C32" s="33">
        <f aca="true" t="shared" si="10" ref="C32:K32">C33+C34+C35+C36</f>
        <v>-9706.4</v>
      </c>
      <c r="D32" s="33">
        <f t="shared" si="10"/>
        <v>-34438.8</v>
      </c>
      <c r="E32" s="33">
        <f t="shared" si="10"/>
        <v>-29330.4</v>
      </c>
      <c r="F32" s="33">
        <f t="shared" si="10"/>
        <v>-29150</v>
      </c>
      <c r="G32" s="33">
        <f t="shared" si="10"/>
        <v>-15246</v>
      </c>
      <c r="H32" s="33">
        <f t="shared" si="10"/>
        <v>-7444.8</v>
      </c>
      <c r="I32" s="33">
        <f t="shared" si="10"/>
        <v>-10040.8</v>
      </c>
      <c r="J32" s="33">
        <f t="shared" si="10"/>
        <v>-7656</v>
      </c>
      <c r="K32" s="33">
        <f t="shared" si="10"/>
        <v>-20640.4</v>
      </c>
      <c r="L32" s="33">
        <f t="shared" si="9"/>
        <v>-172453.59999999998</v>
      </c>
      <c r="M32"/>
    </row>
    <row r="33" spans="1:13" s="36" customFormat="1" ht="18.75" customHeight="1">
      <c r="A33" s="34" t="s">
        <v>53</v>
      </c>
      <c r="B33" s="33">
        <f aca="true" t="shared" si="11" ref="B33:K33">-ROUND((B9)*$E$3,2)</f>
        <v>-8800</v>
      </c>
      <c r="C33" s="33">
        <f t="shared" si="11"/>
        <v>-9706.4</v>
      </c>
      <c r="D33" s="33">
        <f t="shared" si="11"/>
        <v>-34438.8</v>
      </c>
      <c r="E33" s="33">
        <f t="shared" si="11"/>
        <v>-29330.4</v>
      </c>
      <c r="F33" s="33">
        <f t="shared" si="11"/>
        <v>-29150</v>
      </c>
      <c r="G33" s="33">
        <f t="shared" si="11"/>
        <v>-15246</v>
      </c>
      <c r="H33" s="33">
        <f t="shared" si="11"/>
        <v>-7444.8</v>
      </c>
      <c r="I33" s="33">
        <f t="shared" si="11"/>
        <v>-10040.8</v>
      </c>
      <c r="J33" s="33">
        <f t="shared" si="11"/>
        <v>-7656</v>
      </c>
      <c r="K33" s="33">
        <f t="shared" si="11"/>
        <v>-20640.4</v>
      </c>
      <c r="L33" s="33">
        <f t="shared" si="9"/>
        <v>-172453.59999999998</v>
      </c>
      <c r="M33" s="35"/>
    </row>
    <row r="34" spans="1:13" ht="18.75" customHeight="1">
      <c r="A34" s="37" t="s">
        <v>30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31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32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33</v>
      </c>
      <c r="B37" s="38">
        <f>SUM(B38:B49)</f>
        <v>-105899.79</v>
      </c>
      <c r="C37" s="38">
        <f aca="true" t="shared" si="12" ref="C37:K37">SUM(C38:C49)</f>
        <v>-2035.85</v>
      </c>
      <c r="D37" s="38">
        <f t="shared" si="12"/>
        <v>-7065.6</v>
      </c>
      <c r="E37" s="38">
        <f t="shared" si="12"/>
        <v>-372319.13</v>
      </c>
      <c r="F37" s="38">
        <f t="shared" si="12"/>
        <v>-6811.12</v>
      </c>
      <c r="G37" s="38">
        <f t="shared" si="12"/>
        <v>-3098.69</v>
      </c>
      <c r="H37" s="38">
        <f t="shared" si="12"/>
        <v>-8498.289999999999</v>
      </c>
      <c r="I37" s="38">
        <f t="shared" si="12"/>
        <v>-173619.66</v>
      </c>
      <c r="J37" s="38">
        <f t="shared" si="12"/>
        <v>-2245.42</v>
      </c>
      <c r="K37" s="38">
        <f t="shared" si="12"/>
        <v>-4341.15</v>
      </c>
      <c r="L37" s="33">
        <f t="shared" si="9"/>
        <v>-685934.7000000001</v>
      </c>
      <c r="M37"/>
    </row>
    <row r="38" spans="1:13" ht="18.75" customHeight="1">
      <c r="A38" s="37" t="s">
        <v>34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35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36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70</v>
      </c>
      <c r="B47" s="17">
        <v>0</v>
      </c>
      <c r="C47" s="17">
        <v>0</v>
      </c>
      <c r="D47" s="17">
        <v>0</v>
      </c>
      <c r="E47" s="17">
        <v>-360000</v>
      </c>
      <c r="F47" s="17">
        <v>0</v>
      </c>
      <c r="G47" s="17">
        <v>0</v>
      </c>
      <c r="H47" s="17">
        <v>0</v>
      </c>
      <c r="I47" s="17">
        <v>-171000</v>
      </c>
      <c r="J47" s="17">
        <v>0</v>
      </c>
      <c r="K47" s="17">
        <v>0</v>
      </c>
      <c r="L47" s="17">
        <f>SUM(B47:K47)</f>
        <v>-531000</v>
      </c>
    </row>
    <row r="48" spans="1:12" ht="18.75" customHeight="1">
      <c r="A48" s="37" t="s">
        <v>71</v>
      </c>
      <c r="B48" s="17">
        <v>-2844.2</v>
      </c>
      <c r="C48" s="17">
        <v>-2035.85</v>
      </c>
      <c r="D48" s="17">
        <v>-7065.6</v>
      </c>
      <c r="E48" s="17">
        <v>-6616.52</v>
      </c>
      <c r="F48" s="17">
        <v>-6811.12</v>
      </c>
      <c r="G48" s="17">
        <v>-3098.69</v>
      </c>
      <c r="H48" s="17">
        <v>-1975.97</v>
      </c>
      <c r="I48" s="17">
        <v>-2619.66</v>
      </c>
      <c r="J48" s="17">
        <v>-2245.42</v>
      </c>
      <c r="K48" s="17">
        <v>-4341.15</v>
      </c>
      <c r="L48" s="30">
        <f t="shared" si="13"/>
        <v>-39654.18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42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79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80</v>
      </c>
      <c r="B52" s="33">
        <v>-26407.87</v>
      </c>
      <c r="C52" s="33">
        <v>-12796.65</v>
      </c>
      <c r="D52" s="33">
        <v>-46852.54</v>
      </c>
      <c r="E52" s="33">
        <v>-52856.33</v>
      </c>
      <c r="F52" s="33">
        <v>-48056.59</v>
      </c>
      <c r="G52" s="33">
        <v>-21709.61</v>
      </c>
      <c r="H52" s="33">
        <v>-14548.7</v>
      </c>
      <c r="I52" s="33">
        <v>-11254.75</v>
      </c>
      <c r="J52" s="33">
        <v>-11862.17</v>
      </c>
      <c r="K52" s="33">
        <v>-20134.24</v>
      </c>
      <c r="L52" s="33">
        <f t="shared" si="14"/>
        <v>-266479.45000000007</v>
      </c>
      <c r="M52" s="57"/>
    </row>
    <row r="53" spans="1:13" ht="18.75" customHeight="1">
      <c r="A53" s="37" t="s">
        <v>81</v>
      </c>
      <c r="B53" s="33">
        <v>26407.87</v>
      </c>
      <c r="C53" s="33">
        <v>12796.65</v>
      </c>
      <c r="D53" s="33">
        <v>46852.54</v>
      </c>
      <c r="E53" s="33">
        <v>52856.33</v>
      </c>
      <c r="F53" s="33">
        <v>48056.59</v>
      </c>
      <c r="G53" s="33">
        <v>21709.61</v>
      </c>
      <c r="H53" s="33">
        <v>14548.7</v>
      </c>
      <c r="I53" s="33">
        <v>11254.75</v>
      </c>
      <c r="J53" s="33">
        <v>11862.17</v>
      </c>
      <c r="K53" s="33">
        <v>20134.24</v>
      </c>
      <c r="L53" s="33">
        <f t="shared" si="14"/>
        <v>266479.45000000007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43</v>
      </c>
      <c r="B55" s="41">
        <f aca="true" t="shared" si="16" ref="B55:K55">IF(B20+B31+B44+B56&lt;0,0,B20+B31+B56)</f>
        <v>102951.84999999999</v>
      </c>
      <c r="C55" s="41">
        <f t="shared" si="16"/>
        <v>144270.65</v>
      </c>
      <c r="D55" s="41">
        <f t="shared" si="16"/>
        <v>499197.4</v>
      </c>
      <c r="E55" s="41">
        <f t="shared" si="16"/>
        <v>104408.94</v>
      </c>
      <c r="F55" s="41">
        <f t="shared" si="16"/>
        <v>484599.86</v>
      </c>
      <c r="G55" s="41">
        <f t="shared" si="16"/>
        <v>218599.94</v>
      </c>
      <c r="H55" s="41">
        <f t="shared" si="16"/>
        <v>135210.2</v>
      </c>
      <c r="I55" s="41">
        <f t="shared" si="16"/>
        <v>17047.050000000017</v>
      </c>
      <c r="J55" s="41">
        <f t="shared" si="16"/>
        <v>162110.01</v>
      </c>
      <c r="K55" s="41">
        <f t="shared" si="16"/>
        <v>306811.79999999993</v>
      </c>
      <c r="L55" s="42">
        <f t="shared" si="14"/>
        <v>2175207.7</v>
      </c>
      <c r="M55" s="55"/>
    </row>
    <row r="56" spans="1:13" ht="18.75" customHeight="1">
      <c r="A56" s="27" t="s">
        <v>44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45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46</v>
      </c>
      <c r="B61" s="41">
        <f>SUM(B62:B75)</f>
        <v>102951.84999999999</v>
      </c>
      <c r="C61" s="41">
        <f aca="true" t="shared" si="18" ref="C61:J61">SUM(C62:C73)</f>
        <v>144270.65</v>
      </c>
      <c r="D61" s="41">
        <f t="shared" si="18"/>
        <v>499197.39993912907</v>
      </c>
      <c r="E61" s="41">
        <f t="shared" si="18"/>
        <v>104408.94161061787</v>
      </c>
      <c r="F61" s="41">
        <f t="shared" si="18"/>
        <v>484599.8620977859</v>
      </c>
      <c r="G61" s="41">
        <f t="shared" si="18"/>
        <v>218599.94240054098</v>
      </c>
      <c r="H61" s="41">
        <f t="shared" si="18"/>
        <v>135210.19813239612</v>
      </c>
      <c r="I61" s="41">
        <f>SUM(I62:I78)</f>
        <v>17047.04610390752</v>
      </c>
      <c r="J61" s="41">
        <f t="shared" si="18"/>
        <v>162110.0142501366</v>
      </c>
      <c r="K61" s="41">
        <f>SUM(K62:K75)</f>
        <v>306811.8</v>
      </c>
      <c r="L61" s="46">
        <f>SUM(B61:K61)</f>
        <v>2175207.7045345143</v>
      </c>
      <c r="M61" s="40"/>
    </row>
    <row r="62" spans="1:13" ht="18.75" customHeight="1">
      <c r="A62" s="47" t="s">
        <v>47</v>
      </c>
      <c r="B62" s="48">
        <v>102951.84999999999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102951.84999999999</v>
      </c>
      <c r="M62"/>
    </row>
    <row r="63" spans="1:13" ht="18.75" customHeight="1">
      <c r="A63" s="47" t="s">
        <v>56</v>
      </c>
      <c r="B63" s="17">
        <v>0</v>
      </c>
      <c r="C63" s="48">
        <v>126106.97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126106.97</v>
      </c>
      <c r="M63"/>
    </row>
    <row r="64" spans="1:13" ht="18.75" customHeight="1">
      <c r="A64" s="47" t="s">
        <v>57</v>
      </c>
      <c r="B64" s="17">
        <v>0</v>
      </c>
      <c r="C64" s="48">
        <v>18163.68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18163.68</v>
      </c>
      <c r="M64" s="58"/>
    </row>
    <row r="65" spans="1:12" ht="18.75" customHeight="1">
      <c r="A65" s="47" t="s">
        <v>48</v>
      </c>
      <c r="B65" s="17">
        <v>0</v>
      </c>
      <c r="C65" s="17">
        <v>0</v>
      </c>
      <c r="D65" s="48">
        <v>499197.39993912907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499197.39993912907</v>
      </c>
    </row>
    <row r="66" spans="1:12" ht="18.75" customHeight="1">
      <c r="A66" s="47" t="s">
        <v>49</v>
      </c>
      <c r="B66" s="17">
        <v>0</v>
      </c>
      <c r="C66" s="17">
        <v>0</v>
      </c>
      <c r="D66" s="17">
        <v>0</v>
      </c>
      <c r="E66" s="48">
        <v>104408.94161061787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104408.94161061787</v>
      </c>
    </row>
    <row r="67" spans="1:12" ht="18.75" customHeight="1">
      <c r="A67" s="47" t="s">
        <v>50</v>
      </c>
      <c r="B67" s="17">
        <v>0</v>
      </c>
      <c r="C67" s="17">
        <v>0</v>
      </c>
      <c r="D67" s="17">
        <v>0</v>
      </c>
      <c r="E67" s="17">
        <v>0</v>
      </c>
      <c r="F67" s="48">
        <v>484599.8620977859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484599.8620977859</v>
      </c>
    </row>
    <row r="68" spans="1:12" ht="18.75" customHeight="1">
      <c r="A68" s="47" t="s">
        <v>51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218599.94240054098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218599.94240054098</v>
      </c>
    </row>
    <row r="69" spans="1:12" ht="18.75" customHeight="1">
      <c r="A69" s="47" t="s">
        <v>52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135210.19813239612</v>
      </c>
      <c r="I69" s="17">
        <v>0</v>
      </c>
      <c r="J69" s="17">
        <v>0</v>
      </c>
      <c r="K69" s="17">
        <v>0</v>
      </c>
      <c r="L69" s="46">
        <f t="shared" si="19"/>
        <v>135210.19813239612</v>
      </c>
    </row>
    <row r="70" spans="1:12" ht="18.75" customHeight="1">
      <c r="A70" s="47" t="s">
        <v>82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17047.04610390752</v>
      </c>
      <c r="J70" s="17">
        <v>0</v>
      </c>
      <c r="K70" s="17">
        <v>0</v>
      </c>
      <c r="L70" s="46">
        <f t="shared" si="19"/>
        <v>17047.04610390752</v>
      </c>
    </row>
    <row r="71" spans="1:12" ht="18.75" customHeight="1">
      <c r="A71" s="47" t="s">
        <v>54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162110.0142501366</v>
      </c>
      <c r="K71" s="17">
        <v>0</v>
      </c>
      <c r="L71" s="46">
        <f t="shared" si="19"/>
        <v>162110.0142501366</v>
      </c>
    </row>
    <row r="72" spans="1:12" ht="18.75" customHeight="1">
      <c r="A72" s="47" t="s">
        <v>64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139507.33</v>
      </c>
      <c r="L72" s="46">
        <f t="shared" si="19"/>
        <v>139507.33</v>
      </c>
    </row>
    <row r="73" spans="1:12" ht="18.75" customHeight="1">
      <c r="A73" s="47" t="s">
        <v>65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167304.47</v>
      </c>
      <c r="L73" s="46">
        <f t="shared" si="19"/>
        <v>167304.47</v>
      </c>
    </row>
    <row r="74" spans="1:12" ht="18.75" customHeight="1">
      <c r="A74" s="47" t="s">
        <v>66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67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83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2023-01-16T22:23:24Z</dcterms:modified>
  <cp:category/>
  <cp:version/>
  <cp:contentType/>
  <cp:contentStatus/>
</cp:coreProperties>
</file>