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<sst xmlns="http://schemas.openxmlformats.org/spreadsheetml/2006/main" count="86" uniqueCount="85">
  <si>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</si>
  <si>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</si>
  <si>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</si>
  <si>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</si>
  <si>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</si>
  <si>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</si>
  <si>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</si>
  <si>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</si>
  <si>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</si>
  <si>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</si>
  <si>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</si>
  <si>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</si>
  <si>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</si>
  <si>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</si>
  <si>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</si>
  <si>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</si>
  <si>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</si>
  <si>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</si>
  <si>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</si>
  <si>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</si>
  <si>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</si>
  <si>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</si>
  <si>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</si>
  <si>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</si>
  <si>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</si>
  <si>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</si>
  <si>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</si>
  <si>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</si>
  <si>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</si>
  <si>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</si>
  <si>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</si>
  <si>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</si>
  <si>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</si>
  <si>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</si>
  <si>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</si>
  <si>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</si>
  <si>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</si>
  <si>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</si>
  <si>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</si>
  <si>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</si>
  <si>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</si>
  <si>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</si>
  <si>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</si>
  <si>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</si>
  <si>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</si>
  <si>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</si>
  <si>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</si>
  <si>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</si>
  <si>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</si>
  <si>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</si>
  <si>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</si>
  <si>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</si>
  <si>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</si>
  <si>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</si>
  <si>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</si>
  <si>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</si>
  <si>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</si>
  <si>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</si>
  <si>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</si>
  <si>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</si>
  <si>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</si>
  <si>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</si>
  <si>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</si>
  <si>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</si>
  <si>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</si>
  <si>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</si>
  <si>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</si>
  <si>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</si>
  <si>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</si>
  <si>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</si>
  <si>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</si>
  <si>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</si>
  <si>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</si>
  <si>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1.2.1. Idosos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</si>
  <si>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</si>
  <si>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</si>
  <si>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</si>
  <si>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</si>
  <si>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</si>
  <si>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</si>
  <si>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</si>
  <si>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</si>
  <si>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</si>
  <si>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</si>
  <si>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OPERAÇÃO 24/11/22 - VENCIMENTO 01/12/22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</si>
</sst>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58</v>
      </c>
      <c r="D5" s="6" t="s">
        <v>5</v>
      </c>
      <c r="E5" s="7" t="s">
        <v>59</v>
      </c>
      <c r="F5" s="7" t="s">
        <v>60</v>
      </c>
      <c r="G5" s="7" t="s">
        <v>61</v>
      </c>
      <c r="H5" s="7" t="s">
        <v>62</v>
      </c>
      <c r="I5" s="6" t="s">
        <v>6</v>
      </c>
      <c r="J5" s="6" t="s">
        <v>63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76664</v>
      </c>
      <c r="C7" s="10">
        <f aca="true" t="shared" si="0" ref="C7:K7">C8+C11</f>
        <v>93177</v>
      </c>
      <c r="D7" s="10">
        <f t="shared" si="0"/>
        <v>271539</v>
      </c>
      <c r="E7" s="10">
        <f t="shared" si="0"/>
        <v>223027</v>
      </c>
      <c r="F7" s="10">
        <f t="shared" si="0"/>
        <v>228111</v>
      </c>
      <c r="G7" s="10">
        <f t="shared" si="0"/>
        <v>124255</v>
      </c>
      <c r="H7" s="10">
        <f t="shared" si="0"/>
        <v>69209</v>
      </c>
      <c r="I7" s="10">
        <f t="shared" si="0"/>
        <v>108001</v>
      </c>
      <c r="J7" s="10">
        <f t="shared" si="0"/>
        <v>106155</v>
      </c>
      <c r="K7" s="10">
        <f t="shared" si="0"/>
        <v>194078</v>
      </c>
      <c r="L7" s="10">
        <f aca="true" t="shared" si="1" ref="L7:L13">SUM(B7:K7)</f>
        <v>1494216</v>
      </c>
      <c r="M7" s="11"/>
    </row>
    <row r="8" spans="1:13" ht="17.25" customHeight="1">
      <c r="A8" s="12" t="s">
        <v>18</v>
      </c>
      <c r="B8" s="13">
        <f>B9+B10</f>
        <v>5100</v>
      </c>
      <c r="C8" s="13">
        <f aca="true" t="shared" si="2" ref="C8:K8">C9+C10</f>
        <v>5244</v>
      </c>
      <c r="D8" s="13">
        <f t="shared" si="2"/>
        <v>16679</v>
      </c>
      <c r="E8" s="13">
        <f t="shared" si="2"/>
        <v>12243</v>
      </c>
      <c r="F8" s="13">
        <f t="shared" si="2"/>
        <v>11242</v>
      </c>
      <c r="G8" s="13">
        <f t="shared" si="2"/>
        <v>8377</v>
      </c>
      <c r="H8" s="13">
        <f t="shared" si="2"/>
        <v>4144</v>
      </c>
      <c r="I8" s="13">
        <f t="shared" si="2"/>
        <v>4944</v>
      </c>
      <c r="J8" s="13">
        <f t="shared" si="2"/>
        <v>6194</v>
      </c>
      <c r="K8" s="13">
        <f t="shared" si="2"/>
        <v>10640</v>
      </c>
      <c r="L8" s="13">
        <f t="shared" si="1"/>
        <v>84807</v>
      </c>
      <c r="M8"/>
    </row>
    <row r="9" spans="1:13" ht="17.25" customHeight="1">
      <c r="A9" s="14" t="s">
        <v>19</v>
      </c>
      <c r="B9" s="15">
        <v>5099</v>
      </c>
      <c r="C9" s="15">
        <v>5244</v>
      </c>
      <c r="D9" s="15">
        <v>16679</v>
      </c>
      <c r="E9" s="15">
        <v>12243</v>
      </c>
      <c r="F9" s="15">
        <v>11242</v>
      </c>
      <c r="G9" s="15">
        <v>8377</v>
      </c>
      <c r="H9" s="15">
        <v>4069</v>
      </c>
      <c r="I9" s="15">
        <v>4944</v>
      </c>
      <c r="J9" s="15">
        <v>6194</v>
      </c>
      <c r="K9" s="15">
        <v>10640</v>
      </c>
      <c r="L9" s="13">
        <f t="shared" si="1"/>
        <v>84731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75</v>
      </c>
      <c r="I10" s="15">
        <v>0</v>
      </c>
      <c r="J10" s="15">
        <v>0</v>
      </c>
      <c r="K10" s="15">
        <v>0</v>
      </c>
      <c r="L10" s="13">
        <f t="shared" si="1"/>
        <v>76</v>
      </c>
      <c r="M10"/>
    </row>
    <row r="11" spans="1:13" ht="17.25" customHeight="1">
      <c r="A11" s="12" t="s">
        <v>72</v>
      </c>
      <c r="B11" s="15">
        <v>71564</v>
      </c>
      <c r="C11" s="15">
        <v>87933</v>
      </c>
      <c r="D11" s="15">
        <v>254860</v>
      </c>
      <c r="E11" s="15">
        <v>210784</v>
      </c>
      <c r="F11" s="15">
        <v>216869</v>
      </c>
      <c r="G11" s="15">
        <v>115878</v>
      </c>
      <c r="H11" s="15">
        <v>65065</v>
      </c>
      <c r="I11" s="15">
        <v>103057</v>
      </c>
      <c r="J11" s="15">
        <v>99961</v>
      </c>
      <c r="K11" s="15">
        <v>183438</v>
      </c>
      <c r="L11" s="13">
        <f t="shared" si="1"/>
        <v>1409409</v>
      </c>
      <c r="M11" s="60"/>
    </row>
    <row r="12" spans="1:13" ht="17.25" customHeight="1">
      <c r="A12" s="14" t="s">
        <v>73</v>
      </c>
      <c r="B12" s="15">
        <v>6699</v>
      </c>
      <c r="C12" s="15">
        <v>5373</v>
      </c>
      <c r="D12" s="15">
        <v>18866</v>
      </c>
      <c r="E12" s="15">
        <v>17556</v>
      </c>
      <c r="F12" s="15">
        <v>15250</v>
      </c>
      <c r="G12" s="15">
        <v>8980</v>
      </c>
      <c r="H12" s="15">
        <v>5026</v>
      </c>
      <c r="I12" s="15">
        <v>4823</v>
      </c>
      <c r="J12" s="15">
        <v>6091</v>
      </c>
      <c r="K12" s="15">
        <v>9834</v>
      </c>
      <c r="L12" s="13">
        <f t="shared" si="1"/>
        <v>98498</v>
      </c>
      <c r="M12" s="60"/>
    </row>
    <row r="13" spans="1:13" ht="17.25" customHeight="1">
      <c r="A13" s="14" t="s">
        <v>74</v>
      </c>
      <c r="B13" s="15">
        <f>+B11-B12</f>
        <v>64865</v>
      </c>
      <c r="C13" s="15">
        <f aca="true" t="shared" si="3" ref="C13:K13">+C11-C12</f>
        <v>82560</v>
      </c>
      <c r="D13" s="15">
        <f t="shared" si="3"/>
        <v>235994</v>
      </c>
      <c r="E13" s="15">
        <f t="shared" si="3"/>
        <v>193228</v>
      </c>
      <c r="F13" s="15">
        <f t="shared" si="3"/>
        <v>201619</v>
      </c>
      <c r="G13" s="15">
        <f t="shared" si="3"/>
        <v>106898</v>
      </c>
      <c r="H13" s="15">
        <f t="shared" si="3"/>
        <v>60039</v>
      </c>
      <c r="I13" s="15">
        <f t="shared" si="3"/>
        <v>98234</v>
      </c>
      <c r="J13" s="15">
        <f t="shared" si="3"/>
        <v>93870</v>
      </c>
      <c r="K13" s="15">
        <f t="shared" si="3"/>
        <v>173604</v>
      </c>
      <c r="L13" s="13">
        <f t="shared" si="1"/>
        <v>1310911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21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75</v>
      </c>
      <c r="B16" s="20">
        <v>-0.0782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22</v>
      </c>
      <c r="B18" s="22">
        <v>1.420018597962484</v>
      </c>
      <c r="C18" s="22">
        <v>1.326865563839354</v>
      </c>
      <c r="D18" s="22">
        <v>1.208605562043999</v>
      </c>
      <c r="E18" s="22">
        <v>1.219136363960438</v>
      </c>
      <c r="F18" s="22">
        <v>1.38952535237934</v>
      </c>
      <c r="G18" s="22">
        <v>1.382456690317981</v>
      </c>
      <c r="H18" s="22">
        <v>1.22754029317628</v>
      </c>
      <c r="I18" s="22">
        <v>1.269017102024047</v>
      </c>
      <c r="J18" s="22">
        <v>1.471809369058792</v>
      </c>
      <c r="K18" s="22">
        <v>1.226275072717072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68</v>
      </c>
      <c r="B20" s="25">
        <f>SUM(B21:B28)</f>
        <v>790492.21</v>
      </c>
      <c r="C20" s="25">
        <f aca="true" t="shared" si="4" ref="C20:K20">SUM(C21:C28)</f>
        <v>521283.98000000004</v>
      </c>
      <c r="D20" s="25">
        <f t="shared" si="4"/>
        <v>1660279.43</v>
      </c>
      <c r="E20" s="25">
        <f t="shared" si="4"/>
        <v>1384296.2899999996</v>
      </c>
      <c r="F20" s="25">
        <f t="shared" si="4"/>
        <v>1447509.52</v>
      </c>
      <c r="G20" s="25">
        <f t="shared" si="4"/>
        <v>861304.4999999999</v>
      </c>
      <c r="H20" s="25">
        <f t="shared" si="4"/>
        <v>471097.77</v>
      </c>
      <c r="I20" s="25">
        <f t="shared" si="4"/>
        <v>617496.94</v>
      </c>
      <c r="J20" s="25">
        <f t="shared" si="4"/>
        <v>763097.3099999999</v>
      </c>
      <c r="K20" s="25">
        <f t="shared" si="4"/>
        <v>947464.64</v>
      </c>
      <c r="L20" s="25">
        <f>SUM(B20:K20)</f>
        <v>9464322.59</v>
      </c>
      <c r="M20"/>
    </row>
    <row r="21" spans="1:13" ht="17.25" customHeight="1">
      <c r="A21" s="26" t="s">
        <v>23</v>
      </c>
      <c r="B21" s="56">
        <f>ROUND((B15+B16)*B7,2)</f>
        <v>552256.79</v>
      </c>
      <c r="C21" s="56">
        <f aca="true" t="shared" si="5" ref="C21:K21">ROUND((C15+C16)*C7,2)</f>
        <v>382361.14</v>
      </c>
      <c r="D21" s="56">
        <f t="shared" si="5"/>
        <v>1326196.48</v>
      </c>
      <c r="E21" s="56">
        <f t="shared" si="5"/>
        <v>1103359.17</v>
      </c>
      <c r="F21" s="56">
        <f t="shared" si="5"/>
        <v>997118.8</v>
      </c>
      <c r="G21" s="56">
        <f t="shared" si="5"/>
        <v>597219.23</v>
      </c>
      <c r="H21" s="56">
        <f t="shared" si="5"/>
        <v>366420.13</v>
      </c>
      <c r="I21" s="56">
        <f t="shared" si="5"/>
        <v>474081.19</v>
      </c>
      <c r="J21" s="56">
        <f t="shared" si="5"/>
        <v>501847.76</v>
      </c>
      <c r="K21" s="56">
        <f t="shared" si="5"/>
        <v>749238.12</v>
      </c>
      <c r="L21" s="33">
        <f aca="true" t="shared" si="6" ref="L21:L28">SUM(B21:K21)</f>
        <v>7050098.81</v>
      </c>
      <c r="M21"/>
    </row>
    <row r="22" spans="1:13" ht="17.25" customHeight="1">
      <c r="A22" s="27" t="s">
        <v>24</v>
      </c>
      <c r="B22" s="33">
        <f aca="true" t="shared" si="7" ref="B22:K22">IF(B18&lt;&gt;0,ROUND((B18-1)*B21,2),0)</f>
        <v>231958.12</v>
      </c>
      <c r="C22" s="33">
        <f t="shared" si="7"/>
        <v>124980.69</v>
      </c>
      <c r="D22" s="33">
        <f t="shared" si="7"/>
        <v>276651.96</v>
      </c>
      <c r="E22" s="33">
        <f t="shared" si="7"/>
        <v>241786.12</v>
      </c>
      <c r="F22" s="33">
        <f t="shared" si="7"/>
        <v>388403.05</v>
      </c>
      <c r="G22" s="33">
        <f t="shared" si="7"/>
        <v>228410.49</v>
      </c>
      <c r="H22" s="33">
        <f t="shared" si="7"/>
        <v>83375.34</v>
      </c>
      <c r="I22" s="33">
        <f t="shared" si="7"/>
        <v>127535.95</v>
      </c>
      <c r="J22" s="33">
        <f t="shared" si="7"/>
        <v>236776.48</v>
      </c>
      <c r="K22" s="33">
        <f t="shared" si="7"/>
        <v>169533.91</v>
      </c>
      <c r="L22" s="33">
        <f t="shared" si="6"/>
        <v>2109412.11</v>
      </c>
      <c r="M22"/>
    </row>
    <row r="23" spans="1:13" ht="17.25" customHeight="1">
      <c r="A23" s="27" t="s">
        <v>25</v>
      </c>
      <c r="B23" s="33">
        <v>3387.76</v>
      </c>
      <c r="C23" s="33">
        <v>11384.84</v>
      </c>
      <c r="D23" s="33">
        <v>51356.24</v>
      </c>
      <c r="E23" s="33">
        <v>33574.42</v>
      </c>
      <c r="F23" s="33">
        <v>58068.5</v>
      </c>
      <c r="G23" s="33">
        <v>34450.6</v>
      </c>
      <c r="H23" s="33">
        <v>18830.03</v>
      </c>
      <c r="I23" s="33">
        <v>13186.32</v>
      </c>
      <c r="J23" s="33">
        <v>19795.46</v>
      </c>
      <c r="K23" s="33">
        <v>23693.85</v>
      </c>
      <c r="L23" s="33">
        <f t="shared" si="6"/>
        <v>267728.02</v>
      </c>
      <c r="M23"/>
    </row>
    <row r="24" spans="1:13" ht="17.25" customHeight="1">
      <c r="A24" s="27" t="s">
        <v>26</v>
      </c>
      <c r="B24" s="33">
        <v>1787.07</v>
      </c>
      <c r="C24" s="29">
        <v>1787.07</v>
      </c>
      <c r="D24" s="29">
        <v>3574.14</v>
      </c>
      <c r="E24" s="29">
        <v>3574.14</v>
      </c>
      <c r="F24" s="33">
        <v>1787.07</v>
      </c>
      <c r="G24" s="29">
        <v>0</v>
      </c>
      <c r="H24" s="33">
        <v>1787.07</v>
      </c>
      <c r="I24" s="29">
        <v>1787.07</v>
      </c>
      <c r="J24" s="29">
        <v>3574.14</v>
      </c>
      <c r="K24" s="29">
        <v>3574.14</v>
      </c>
      <c r="L24" s="33">
        <f t="shared" si="6"/>
        <v>23231.91</v>
      </c>
      <c r="M24"/>
    </row>
    <row r="25" spans="1:13" ht="17.25" customHeight="1">
      <c r="A25" s="27" t="s">
        <v>27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76</v>
      </c>
      <c r="B26" s="33">
        <v>632.63</v>
      </c>
      <c r="C26" s="33">
        <v>417.27</v>
      </c>
      <c r="D26" s="33">
        <v>1332.57</v>
      </c>
      <c r="E26" s="33">
        <v>1109.13</v>
      </c>
      <c r="F26" s="33">
        <v>1160.27</v>
      </c>
      <c r="G26" s="33">
        <v>691.86</v>
      </c>
      <c r="H26" s="33">
        <v>376.89</v>
      </c>
      <c r="I26" s="33">
        <v>495.34</v>
      </c>
      <c r="J26" s="33">
        <v>611.1</v>
      </c>
      <c r="K26" s="33">
        <v>759.16</v>
      </c>
      <c r="L26" s="33">
        <f t="shared" si="6"/>
        <v>7586.220000000001</v>
      </c>
      <c r="M26" s="60"/>
    </row>
    <row r="27" spans="1:13" ht="17.25" customHeight="1">
      <c r="A27" s="27" t="s">
        <v>77</v>
      </c>
      <c r="B27" s="33">
        <v>324.62</v>
      </c>
      <c r="C27" s="33">
        <v>245.47</v>
      </c>
      <c r="D27" s="33">
        <v>796.5</v>
      </c>
      <c r="E27" s="33">
        <v>609.15</v>
      </c>
      <c r="F27" s="33">
        <v>664.41</v>
      </c>
      <c r="G27" s="33">
        <v>370.75</v>
      </c>
      <c r="H27" s="33">
        <v>210.24</v>
      </c>
      <c r="I27" s="33">
        <v>280.31</v>
      </c>
      <c r="J27" s="33">
        <v>337.72</v>
      </c>
      <c r="K27" s="33">
        <v>455.49</v>
      </c>
      <c r="L27" s="33">
        <f t="shared" si="6"/>
        <v>4294.66</v>
      </c>
      <c r="M27" s="60"/>
    </row>
    <row r="28" spans="1:13" ht="17.25" customHeight="1">
      <c r="A28" s="27" t="s">
        <v>78</v>
      </c>
      <c r="B28" s="33">
        <v>145.22</v>
      </c>
      <c r="C28" s="33">
        <v>107.5</v>
      </c>
      <c r="D28" s="33">
        <v>371.54</v>
      </c>
      <c r="E28" s="33">
        <v>284.16</v>
      </c>
      <c r="F28" s="33">
        <v>307.42</v>
      </c>
      <c r="G28" s="33">
        <v>161.57</v>
      </c>
      <c r="H28" s="33">
        <v>98.07</v>
      </c>
      <c r="I28" s="33">
        <v>130.76</v>
      </c>
      <c r="J28" s="33">
        <v>154.65</v>
      </c>
      <c r="K28" s="33">
        <v>209.97</v>
      </c>
      <c r="L28" s="33">
        <f t="shared" si="6"/>
        <v>1970.8600000000001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28</v>
      </c>
      <c r="B31" s="33">
        <f aca="true" t="shared" si="8" ref="B31:K31">+B32+B37+B50</f>
        <v>-129009.01999999999</v>
      </c>
      <c r="C31" s="33">
        <f t="shared" si="8"/>
        <v>-25393.87</v>
      </c>
      <c r="D31" s="33">
        <f t="shared" si="8"/>
        <v>-80797.5</v>
      </c>
      <c r="E31" s="33">
        <f t="shared" si="8"/>
        <v>-65739.2400000001</v>
      </c>
      <c r="F31" s="33">
        <f t="shared" si="8"/>
        <v>-55916.65</v>
      </c>
      <c r="G31" s="33">
        <f t="shared" si="8"/>
        <v>-40705.96000000001</v>
      </c>
      <c r="H31" s="33">
        <f t="shared" si="8"/>
        <v>-26521.649999999998</v>
      </c>
      <c r="I31" s="33">
        <f t="shared" si="8"/>
        <v>-34404.619999999995</v>
      </c>
      <c r="J31" s="33">
        <f t="shared" si="8"/>
        <v>-30651.68</v>
      </c>
      <c r="K31" s="33">
        <f t="shared" si="8"/>
        <v>-51037.4</v>
      </c>
      <c r="L31" s="33">
        <f aca="true" t="shared" si="9" ref="L31:L38">SUM(B31:K31)</f>
        <v>-540177.5900000002</v>
      </c>
      <c r="M31"/>
    </row>
    <row r="32" spans="1:13" ht="18.75" customHeight="1">
      <c r="A32" s="27" t="s">
        <v>29</v>
      </c>
      <c r="B32" s="33">
        <f>B33+B34+B35+B36</f>
        <v>-22435.6</v>
      </c>
      <c r="C32" s="33">
        <f aca="true" t="shared" si="10" ref="C32:K32">C33+C34+C35+C36</f>
        <v>-23073.6</v>
      </c>
      <c r="D32" s="33">
        <f t="shared" si="10"/>
        <v>-73387.6</v>
      </c>
      <c r="E32" s="33">
        <f t="shared" si="10"/>
        <v>-53869.2</v>
      </c>
      <c r="F32" s="33">
        <f t="shared" si="10"/>
        <v>-49464.8</v>
      </c>
      <c r="G32" s="33">
        <f t="shared" si="10"/>
        <v>-36858.8</v>
      </c>
      <c r="H32" s="33">
        <f t="shared" si="10"/>
        <v>-17903.6</v>
      </c>
      <c r="I32" s="33">
        <f t="shared" si="10"/>
        <v>-31650.229999999996</v>
      </c>
      <c r="J32" s="33">
        <f t="shared" si="10"/>
        <v>-27253.6</v>
      </c>
      <c r="K32" s="33">
        <f t="shared" si="10"/>
        <v>-46816</v>
      </c>
      <c r="L32" s="33">
        <f t="shared" si="9"/>
        <v>-382713.0299999999</v>
      </c>
      <c r="M32"/>
    </row>
    <row r="33" spans="1:13" s="36" customFormat="1" ht="18.75" customHeight="1">
      <c r="A33" s="34" t="s">
        <v>53</v>
      </c>
      <c r="B33" s="33">
        <f aca="true" t="shared" si="11" ref="B33:K33">-ROUND((B9)*$E$3,2)</f>
        <v>-22435.6</v>
      </c>
      <c r="C33" s="33">
        <f t="shared" si="11"/>
        <v>-23073.6</v>
      </c>
      <c r="D33" s="33">
        <f t="shared" si="11"/>
        <v>-73387.6</v>
      </c>
      <c r="E33" s="33">
        <f t="shared" si="11"/>
        <v>-53869.2</v>
      </c>
      <c r="F33" s="33">
        <f t="shared" si="11"/>
        <v>-49464.8</v>
      </c>
      <c r="G33" s="33">
        <f t="shared" si="11"/>
        <v>-36858.8</v>
      </c>
      <c r="H33" s="33">
        <f t="shared" si="11"/>
        <v>-17903.6</v>
      </c>
      <c r="I33" s="33">
        <f t="shared" si="11"/>
        <v>-21753.6</v>
      </c>
      <c r="J33" s="33">
        <f t="shared" si="11"/>
        <v>-27253.6</v>
      </c>
      <c r="K33" s="33">
        <f t="shared" si="11"/>
        <v>-46816</v>
      </c>
      <c r="L33" s="33">
        <f t="shared" si="9"/>
        <v>-372816.3999999999</v>
      </c>
      <c r="M33" s="35"/>
    </row>
    <row r="34" spans="1:13" ht="18.75" customHeight="1">
      <c r="A34" s="37" t="s">
        <v>30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31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32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-9896.63</v>
      </c>
      <c r="J36" s="17">
        <v>0</v>
      </c>
      <c r="K36" s="17">
        <v>0</v>
      </c>
      <c r="L36" s="33">
        <f t="shared" si="9"/>
        <v>-9896.63</v>
      </c>
      <c r="M36"/>
    </row>
    <row r="37" spans="1:13" s="36" customFormat="1" ht="18.75" customHeight="1">
      <c r="A37" s="27" t="s">
        <v>33</v>
      </c>
      <c r="B37" s="38">
        <f>SUM(B38:B49)</f>
        <v>-106573.42</v>
      </c>
      <c r="C37" s="38">
        <f aca="true" t="shared" si="12" ref="C37:K37">SUM(C38:C49)</f>
        <v>-2320.27</v>
      </c>
      <c r="D37" s="38">
        <f t="shared" si="12"/>
        <v>-7409.9</v>
      </c>
      <c r="E37" s="38">
        <f t="shared" si="12"/>
        <v>-11870.040000000103</v>
      </c>
      <c r="F37" s="38">
        <f t="shared" si="12"/>
        <v>-6451.85</v>
      </c>
      <c r="G37" s="38">
        <f t="shared" si="12"/>
        <v>-3847.16</v>
      </c>
      <c r="H37" s="38">
        <f t="shared" si="12"/>
        <v>-8618.05</v>
      </c>
      <c r="I37" s="38">
        <f t="shared" si="12"/>
        <v>-2754.39</v>
      </c>
      <c r="J37" s="38">
        <f t="shared" si="12"/>
        <v>-3398.08</v>
      </c>
      <c r="K37" s="38">
        <f t="shared" si="12"/>
        <v>-4221.4</v>
      </c>
      <c r="L37" s="33">
        <f t="shared" si="9"/>
        <v>-157464.56000000008</v>
      </c>
      <c r="M37"/>
    </row>
    <row r="38" spans="1:13" ht="18.75" customHeight="1">
      <c r="A38" s="37" t="s">
        <v>34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35</v>
      </c>
      <c r="B39" s="33">
        <v>-25002.65</v>
      </c>
      <c r="C39" s="17">
        <v>0</v>
      </c>
      <c r="D39" s="17">
        <v>0</v>
      </c>
      <c r="E39" s="33">
        <v>-5702.61</v>
      </c>
      <c r="F39" s="28">
        <v>0</v>
      </c>
      <c r="G39" s="28">
        <v>0</v>
      </c>
      <c r="H39" s="33">
        <v>-6522.32</v>
      </c>
      <c r="I39" s="17">
        <v>0</v>
      </c>
      <c r="J39" s="28">
        <v>0</v>
      </c>
      <c r="K39" s="17">
        <v>0</v>
      </c>
      <c r="L39" s="33">
        <f>SUM(B39:K39)</f>
        <v>-37227.58</v>
      </c>
      <c r="M39"/>
    </row>
    <row r="40" spans="1:13" ht="18.75" customHeight="1">
      <c r="A40" s="37" t="s">
        <v>36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37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38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40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69</v>
      </c>
      <c r="B46" s="17">
        <v>0</v>
      </c>
      <c r="C46" s="17">
        <v>0</v>
      </c>
      <c r="D46" s="17">
        <v>0</v>
      </c>
      <c r="E46" s="17">
        <v>1080000</v>
      </c>
      <c r="F46" s="17">
        <v>0</v>
      </c>
      <c r="G46" s="17">
        <v>0</v>
      </c>
      <c r="H46" s="17">
        <v>0</v>
      </c>
      <c r="I46" s="17">
        <v>535500</v>
      </c>
      <c r="J46" s="17">
        <v>0</v>
      </c>
      <c r="K46" s="17">
        <v>0</v>
      </c>
      <c r="L46" s="17">
        <f>SUM(B46:K46)</f>
        <v>1615500</v>
      </c>
    </row>
    <row r="47" spans="1:12" ht="18.75" customHeight="1">
      <c r="A47" s="37" t="s">
        <v>70</v>
      </c>
      <c r="B47" s="17">
        <v>0</v>
      </c>
      <c r="C47" s="17">
        <v>0</v>
      </c>
      <c r="D47" s="17">
        <v>0</v>
      </c>
      <c r="E47" s="17">
        <v>-1080000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-1615500</v>
      </c>
    </row>
    <row r="48" spans="1:12" ht="18.75" customHeight="1">
      <c r="A48" s="37" t="s">
        <v>71</v>
      </c>
      <c r="B48" s="17">
        <v>-3517.83</v>
      </c>
      <c r="C48" s="17">
        <v>-2320.27</v>
      </c>
      <c r="D48" s="17">
        <v>-7409.9</v>
      </c>
      <c r="E48" s="17">
        <v>-6167.43</v>
      </c>
      <c r="F48" s="17">
        <v>-6451.85</v>
      </c>
      <c r="G48" s="17">
        <v>-3847.16</v>
      </c>
      <c r="H48" s="17">
        <v>-2095.73</v>
      </c>
      <c r="I48" s="17">
        <v>-2754.39</v>
      </c>
      <c r="J48" s="17">
        <v>-3398.08</v>
      </c>
      <c r="K48" s="17">
        <v>-4221.4</v>
      </c>
      <c r="L48" s="30">
        <f t="shared" si="13"/>
        <v>-42184.04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42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79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80</v>
      </c>
      <c r="B52" s="33">
        <v>-69074.06</v>
      </c>
      <c r="C52" s="33">
        <v>-30059.79</v>
      </c>
      <c r="D52" s="33">
        <v>-115352.38</v>
      </c>
      <c r="E52" s="33">
        <v>-108968.34</v>
      </c>
      <c r="F52" s="33">
        <v>-96770.4</v>
      </c>
      <c r="G52" s="33">
        <v>-62246.67</v>
      </c>
      <c r="H52" s="33">
        <v>-34211.48</v>
      </c>
      <c r="I52" s="33">
        <v>-27575.5</v>
      </c>
      <c r="J52" s="33">
        <v>-43785.15</v>
      </c>
      <c r="K52" s="33">
        <v>-48008.6</v>
      </c>
      <c r="L52" s="33">
        <f t="shared" si="14"/>
        <v>-636052.3699999999</v>
      </c>
      <c r="M52" s="57"/>
    </row>
    <row r="53" spans="1:13" ht="18.75" customHeight="1">
      <c r="A53" s="37" t="s">
        <v>81</v>
      </c>
      <c r="B53" s="33">
        <v>69074.06</v>
      </c>
      <c r="C53" s="33">
        <v>30059.79</v>
      </c>
      <c r="D53" s="33">
        <v>115352.38</v>
      </c>
      <c r="E53" s="33">
        <v>108968.34</v>
      </c>
      <c r="F53" s="33">
        <v>96770.4</v>
      </c>
      <c r="G53" s="33">
        <v>62246.67</v>
      </c>
      <c r="H53" s="33">
        <v>34211.48</v>
      </c>
      <c r="I53" s="33">
        <v>27575.5</v>
      </c>
      <c r="J53" s="33">
        <v>43785.15</v>
      </c>
      <c r="K53" s="33">
        <v>48008.6</v>
      </c>
      <c r="L53" s="33">
        <f t="shared" si="14"/>
        <v>636052.3699999999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43</v>
      </c>
      <c r="B55" s="41">
        <f aca="true" t="shared" si="16" ref="B55:K55">IF(B20+B31+B44+B56&lt;0,0,B20+B31+B56)</f>
        <v>661483.19</v>
      </c>
      <c r="C55" s="41">
        <f t="shared" si="16"/>
        <v>495890.11000000004</v>
      </c>
      <c r="D55" s="41">
        <f t="shared" si="16"/>
        <v>1579481.93</v>
      </c>
      <c r="E55" s="41">
        <f t="shared" si="16"/>
        <v>1318557.0499999993</v>
      </c>
      <c r="F55" s="41">
        <f t="shared" si="16"/>
        <v>1391592.87</v>
      </c>
      <c r="G55" s="41">
        <f t="shared" si="16"/>
        <v>820598.5399999999</v>
      </c>
      <c r="H55" s="41">
        <f t="shared" si="16"/>
        <v>444576.12</v>
      </c>
      <c r="I55" s="41">
        <f t="shared" si="16"/>
        <v>583092.32</v>
      </c>
      <c r="J55" s="41">
        <f t="shared" si="16"/>
        <v>732445.6299999999</v>
      </c>
      <c r="K55" s="41">
        <f t="shared" si="16"/>
        <v>896427.24</v>
      </c>
      <c r="L55" s="42">
        <f t="shared" si="14"/>
        <v>8924145</v>
      </c>
      <c r="M55" s="55"/>
    </row>
    <row r="56" spans="1:13" ht="18.75" customHeight="1">
      <c r="A56" s="27" t="s">
        <v>44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45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46</v>
      </c>
      <c r="B61" s="41">
        <f>SUM(B62:B75)</f>
        <v>661483.21</v>
      </c>
      <c r="C61" s="41">
        <f aca="true" t="shared" si="18" ref="C61:J61">SUM(C62:C73)</f>
        <v>495890.11000000004</v>
      </c>
      <c r="D61" s="41">
        <f t="shared" si="18"/>
        <v>1579481.9320328217</v>
      </c>
      <c r="E61" s="41">
        <f t="shared" si="18"/>
        <v>1318557.0465895215</v>
      </c>
      <c r="F61" s="41">
        <f t="shared" si="18"/>
        <v>1391592.8718549528</v>
      </c>
      <c r="G61" s="41">
        <f t="shared" si="18"/>
        <v>820598.5400893139</v>
      </c>
      <c r="H61" s="41">
        <f t="shared" si="18"/>
        <v>444576.12377794017</v>
      </c>
      <c r="I61" s="41">
        <f>SUM(I62:I78)</f>
        <v>583092.3178465109</v>
      </c>
      <c r="J61" s="41">
        <f t="shared" si="18"/>
        <v>732445.624979663</v>
      </c>
      <c r="K61" s="41">
        <f>SUM(K62:K75)</f>
        <v>896427.24</v>
      </c>
      <c r="L61" s="46">
        <f>SUM(B61:K61)</f>
        <v>8924145.017170724</v>
      </c>
      <c r="M61" s="40"/>
    </row>
    <row r="62" spans="1:13" ht="18.75" customHeight="1">
      <c r="A62" s="47" t="s">
        <v>47</v>
      </c>
      <c r="B62" s="48">
        <v>661483.21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661483.21</v>
      </c>
      <c r="M62"/>
    </row>
    <row r="63" spans="1:13" ht="18.75" customHeight="1">
      <c r="A63" s="47" t="s">
        <v>56</v>
      </c>
      <c r="B63" s="17">
        <v>0</v>
      </c>
      <c r="C63" s="48">
        <v>433457.54000000004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433457.54000000004</v>
      </c>
      <c r="M63"/>
    </row>
    <row r="64" spans="1:13" ht="18.75" customHeight="1">
      <c r="A64" s="47" t="s">
        <v>57</v>
      </c>
      <c r="B64" s="17">
        <v>0</v>
      </c>
      <c r="C64" s="48">
        <v>62432.57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62432.57</v>
      </c>
      <c r="M64" s="58"/>
    </row>
    <row r="65" spans="1:12" ht="18.75" customHeight="1">
      <c r="A65" s="47" t="s">
        <v>48</v>
      </c>
      <c r="B65" s="17">
        <v>0</v>
      </c>
      <c r="C65" s="17">
        <v>0</v>
      </c>
      <c r="D65" s="48">
        <v>1579481.9320328217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1579481.9320328217</v>
      </c>
    </row>
    <row r="66" spans="1:12" ht="18.75" customHeight="1">
      <c r="A66" s="47" t="s">
        <v>49</v>
      </c>
      <c r="B66" s="17">
        <v>0</v>
      </c>
      <c r="C66" s="17">
        <v>0</v>
      </c>
      <c r="D66" s="17">
        <v>0</v>
      </c>
      <c r="E66" s="48">
        <v>1318557.0465895215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1318557.0465895215</v>
      </c>
    </row>
    <row r="67" spans="1:12" ht="18.75" customHeight="1">
      <c r="A67" s="47" t="s">
        <v>50</v>
      </c>
      <c r="B67" s="17">
        <v>0</v>
      </c>
      <c r="C67" s="17">
        <v>0</v>
      </c>
      <c r="D67" s="17">
        <v>0</v>
      </c>
      <c r="E67" s="17">
        <v>0</v>
      </c>
      <c r="F67" s="48">
        <v>1391592.8718549528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1391592.8718549528</v>
      </c>
    </row>
    <row r="68" spans="1:12" ht="18.75" customHeight="1">
      <c r="A68" s="47" t="s">
        <v>51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820598.5400893139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820598.5400893139</v>
      </c>
    </row>
    <row r="69" spans="1:12" ht="18.75" customHeight="1">
      <c r="A69" s="47" t="s">
        <v>52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444576.12377794017</v>
      </c>
      <c r="I69" s="17">
        <v>0</v>
      </c>
      <c r="J69" s="17">
        <v>0</v>
      </c>
      <c r="K69" s="17">
        <v>0</v>
      </c>
      <c r="L69" s="46">
        <f t="shared" si="19"/>
        <v>444576.12377794017</v>
      </c>
    </row>
    <row r="70" spans="1:12" ht="18.75" customHeight="1">
      <c r="A70" s="47" t="s">
        <v>82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583092.3178465109</v>
      </c>
      <c r="J70" s="17">
        <v>0</v>
      </c>
      <c r="K70" s="17">
        <v>0</v>
      </c>
      <c r="L70" s="46">
        <f t="shared" si="19"/>
        <v>583092.3178465109</v>
      </c>
    </row>
    <row r="71" spans="1:12" ht="18.75" customHeight="1">
      <c r="A71" s="47" t="s">
        <v>54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732445.624979663</v>
      </c>
      <c r="K71" s="17">
        <v>0</v>
      </c>
      <c r="L71" s="46">
        <f t="shared" si="19"/>
        <v>732445.624979663</v>
      </c>
    </row>
    <row r="72" spans="1:12" ht="18.75" customHeight="1">
      <c r="A72" s="47" t="s">
        <v>64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518941.73</v>
      </c>
      <c r="L72" s="46">
        <f t="shared" si="19"/>
        <v>518941.73</v>
      </c>
    </row>
    <row r="73" spans="1:12" ht="18.75" customHeight="1">
      <c r="A73" s="47" t="s">
        <v>65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377485.51</v>
      </c>
      <c r="L73" s="46">
        <f t="shared" si="19"/>
        <v>377485.51</v>
      </c>
    </row>
    <row r="74" spans="1:12" ht="18.75" customHeight="1">
      <c r="A74" s="47" t="s">
        <v>66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67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83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2023-01-16T22:19:03Z</dcterms:modified>
  <cp:category/>
  <cp:version/>
  <cp:contentType/>
  <cp:contentStatus/>
</cp:coreProperties>
</file>