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'detalhamento'!$A$1:$L$75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<sst xmlns="http://schemas.openxmlformats.org/spreadsheetml/2006/main" count="86" uniqueCount="85">
  <si>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</si>
  <si>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</si>
  <si>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</si>
  <si>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</si>
  <si>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</si>
  <si>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</si>
  <si>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</si>
  <si>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</si>
  <si>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</si>
  <si>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</si>
  <si>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</si>
  <si>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</si>
  <si>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</si>
  <si>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</si>
  <si>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</si>
  <si>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</si>
  <si>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</si>
  <si>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</si>
  <si>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</si>
  <si>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</si>
  <si>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</si>
  <si>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</si>
  <si>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</si>
  <si>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</si>
  <si>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</si>
  <si>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</si>
  <si>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</si>
  <si>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</si>
  <si>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</si>
  <si>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</si>
  <si>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</si>
  <si>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</si>
  <si>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</si>
  <si>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</si>
  <si>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</si>
  <si>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</si>
  <si>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</si>
  <si>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</si>
  <si>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</si>
  <si>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</si>
  <si>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</si>
  <si>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</si>
  <si>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</si>
  <si>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</si>
  <si>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</si>
  <si>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</si>
  <si>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</si>
  <si>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</si>
  <si>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</si>
  <si>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</si>
  <si>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</si>
  <si>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</si>
  <si>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</si>
  <si>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</si>
  <si>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</si>
  <si>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</si>
  <si>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</si>
  <si>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</si>
  <si>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</si>
  <si>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</si>
  <si>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</si>
  <si>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</si>
  <si>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</si>
  <si>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</si>
  <si>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</si>
  <si>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</si>
  <si>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</si>
  <si>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</si>
  <si>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 Remuneração Bruta do Operador (4.1 + 4.2 + 4.3 + 4.4 + 4.5 + 4.6 + 4.7)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</si>
  <si>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</si>
  <si>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</si>
  <si>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</si>
  <si>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</si>
  <si>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1.2.1. Idosos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</si>
  <si>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</si>
  <si>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</si>
  <si>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</si>
  <si>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</si>
  <si>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</si>
  <si>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</si>
  <si>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</si>
  <si>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</si>
  <si>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</si>
  <si>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</si>
  <si>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OPERAÇÃO 20/11/22 - VENCIMENTO 25/11/22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</si>
</sst>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58</v>
      </c>
      <c r="D5" s="6" t="s">
        <v>5</v>
      </c>
      <c r="E5" s="7" t="s">
        <v>59</v>
      </c>
      <c r="F5" s="7" t="s">
        <v>60</v>
      </c>
      <c r="G5" s="7" t="s">
        <v>61</v>
      </c>
      <c r="H5" s="7" t="s">
        <v>62</v>
      </c>
      <c r="I5" s="6" t="s">
        <v>6</v>
      </c>
      <c r="J5" s="6" t="s">
        <v>63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21167</v>
      </c>
      <c r="C7" s="10">
        <f aca="true" t="shared" si="0" ref="C7:K7">C8+C11</f>
        <v>29288</v>
      </c>
      <c r="D7" s="10">
        <f t="shared" si="0"/>
        <v>92602</v>
      </c>
      <c r="E7" s="10">
        <f t="shared" si="0"/>
        <v>79522</v>
      </c>
      <c r="F7" s="10">
        <f t="shared" si="0"/>
        <v>87980</v>
      </c>
      <c r="G7" s="10">
        <f t="shared" si="0"/>
        <v>36832</v>
      </c>
      <c r="H7" s="10">
        <f t="shared" si="0"/>
        <v>22827</v>
      </c>
      <c r="I7" s="10">
        <f t="shared" si="0"/>
        <v>37386</v>
      </c>
      <c r="J7" s="10">
        <f t="shared" si="0"/>
        <v>22735</v>
      </c>
      <c r="K7" s="10">
        <f t="shared" si="0"/>
        <v>69672</v>
      </c>
      <c r="L7" s="10">
        <f aca="true" t="shared" si="1" ref="L7:L13">SUM(B7:K7)</f>
        <v>500011</v>
      </c>
      <c r="M7" s="11"/>
    </row>
    <row r="8" spans="1:13" ht="17.25" customHeight="1">
      <c r="A8" s="12" t="s">
        <v>18</v>
      </c>
      <c r="B8" s="13">
        <f>B9+B10</f>
        <v>1937</v>
      </c>
      <c r="C8" s="13">
        <f aca="true" t="shared" si="2" ref="C8:K8">C9+C10</f>
        <v>2224</v>
      </c>
      <c r="D8" s="13">
        <f t="shared" si="2"/>
        <v>7920</v>
      </c>
      <c r="E8" s="13">
        <f t="shared" si="2"/>
        <v>6102</v>
      </c>
      <c r="F8" s="13">
        <f t="shared" si="2"/>
        <v>6509</v>
      </c>
      <c r="G8" s="13">
        <f t="shared" si="2"/>
        <v>3257</v>
      </c>
      <c r="H8" s="13">
        <f t="shared" si="2"/>
        <v>1713</v>
      </c>
      <c r="I8" s="13">
        <f t="shared" si="2"/>
        <v>2272</v>
      </c>
      <c r="J8" s="13">
        <f t="shared" si="2"/>
        <v>1526</v>
      </c>
      <c r="K8" s="13">
        <f t="shared" si="2"/>
        <v>4471</v>
      </c>
      <c r="L8" s="13">
        <f t="shared" si="1"/>
        <v>37931</v>
      </c>
      <c r="M8"/>
    </row>
    <row r="9" spans="1:13" ht="17.25" customHeight="1">
      <c r="A9" s="14" t="s">
        <v>19</v>
      </c>
      <c r="B9" s="15">
        <v>1937</v>
      </c>
      <c r="C9" s="15">
        <v>2224</v>
      </c>
      <c r="D9" s="15">
        <v>7920</v>
      </c>
      <c r="E9" s="15">
        <v>6102</v>
      </c>
      <c r="F9" s="15">
        <v>6509</v>
      </c>
      <c r="G9" s="15">
        <v>3257</v>
      </c>
      <c r="H9" s="15">
        <v>1703</v>
      </c>
      <c r="I9" s="15">
        <v>2272</v>
      </c>
      <c r="J9" s="15">
        <v>1526</v>
      </c>
      <c r="K9" s="15">
        <v>4471</v>
      </c>
      <c r="L9" s="13">
        <f t="shared" si="1"/>
        <v>37921</v>
      </c>
      <c r="M9"/>
    </row>
    <row r="10" spans="1:13" ht="17.2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10</v>
      </c>
      <c r="I10" s="15">
        <v>0</v>
      </c>
      <c r="J10" s="15">
        <v>0</v>
      </c>
      <c r="K10" s="15">
        <v>0</v>
      </c>
      <c r="L10" s="13">
        <f t="shared" si="1"/>
        <v>10</v>
      </c>
      <c r="M10"/>
    </row>
    <row r="11" spans="1:13" ht="17.25" customHeight="1">
      <c r="A11" s="12" t="s">
        <v>72</v>
      </c>
      <c r="B11" s="15">
        <v>19230</v>
      </c>
      <c r="C11" s="15">
        <v>27064</v>
      </c>
      <c r="D11" s="15">
        <v>84682</v>
      </c>
      <c r="E11" s="15">
        <v>73420</v>
      </c>
      <c r="F11" s="15">
        <v>81471</v>
      </c>
      <c r="G11" s="15">
        <v>33575</v>
      </c>
      <c r="H11" s="15">
        <v>21114</v>
      </c>
      <c r="I11" s="15">
        <v>35114</v>
      </c>
      <c r="J11" s="15">
        <v>21209</v>
      </c>
      <c r="K11" s="15">
        <v>65201</v>
      </c>
      <c r="L11" s="13">
        <f t="shared" si="1"/>
        <v>462080</v>
      </c>
      <c r="M11" s="60"/>
    </row>
    <row r="12" spans="1:13" ht="17.25" customHeight="1">
      <c r="A12" s="14" t="s">
        <v>73</v>
      </c>
      <c r="B12" s="15">
        <v>2435</v>
      </c>
      <c r="C12" s="15">
        <v>2386</v>
      </c>
      <c r="D12" s="15">
        <v>7510</v>
      </c>
      <c r="E12" s="15">
        <v>8228</v>
      </c>
      <c r="F12" s="15">
        <v>7823</v>
      </c>
      <c r="G12" s="15">
        <v>3436</v>
      </c>
      <c r="H12" s="15">
        <v>2274</v>
      </c>
      <c r="I12" s="15">
        <v>2056</v>
      </c>
      <c r="J12" s="15">
        <v>1618</v>
      </c>
      <c r="K12" s="15">
        <v>4205</v>
      </c>
      <c r="L12" s="13">
        <f t="shared" si="1"/>
        <v>41971</v>
      </c>
      <c r="M12" s="60"/>
    </row>
    <row r="13" spans="1:13" ht="17.25" customHeight="1">
      <c r="A13" s="14" t="s">
        <v>74</v>
      </c>
      <c r="B13" s="15">
        <f>+B11-B12</f>
        <v>16795</v>
      </c>
      <c r="C13" s="15">
        <f aca="true" t="shared" si="3" ref="C13:K13">+C11-C12</f>
        <v>24678</v>
      </c>
      <c r="D13" s="15">
        <f t="shared" si="3"/>
        <v>77172</v>
      </c>
      <c r="E13" s="15">
        <f t="shared" si="3"/>
        <v>65192</v>
      </c>
      <c r="F13" s="15">
        <f t="shared" si="3"/>
        <v>73648</v>
      </c>
      <c r="G13" s="15">
        <f t="shared" si="3"/>
        <v>30139</v>
      </c>
      <c r="H13" s="15">
        <f t="shared" si="3"/>
        <v>18840</v>
      </c>
      <c r="I13" s="15">
        <f t="shared" si="3"/>
        <v>33058</v>
      </c>
      <c r="J13" s="15">
        <f t="shared" si="3"/>
        <v>19591</v>
      </c>
      <c r="K13" s="15">
        <f t="shared" si="3"/>
        <v>60996</v>
      </c>
      <c r="L13" s="13">
        <f t="shared" si="1"/>
        <v>420109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21</v>
      </c>
      <c r="B15" s="20">
        <v>7.2818</v>
      </c>
      <c r="C15" s="20">
        <v>4.1036</v>
      </c>
      <c r="D15" s="20">
        <v>4.884</v>
      </c>
      <c r="E15" s="20">
        <v>4.9472</v>
      </c>
      <c r="F15" s="20">
        <v>4.3712</v>
      </c>
      <c r="G15" s="20">
        <v>4.8064</v>
      </c>
      <c r="H15" s="20">
        <v>5.2944</v>
      </c>
      <c r="I15" s="20">
        <v>4.3896</v>
      </c>
      <c r="J15" s="20">
        <v>4.7275</v>
      </c>
      <c r="K15" s="20">
        <v>3.8605</v>
      </c>
      <c r="L15" s="18"/>
      <c r="M15"/>
    </row>
    <row r="16" spans="1:13" ht="17.25" customHeight="1">
      <c r="A16" s="19" t="s">
        <v>75</v>
      </c>
      <c r="B16" s="20">
        <v>-0.0782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22</v>
      </c>
      <c r="B18" s="22">
        <v>1.258599720169206</v>
      </c>
      <c r="C18" s="22">
        <v>1.151043423934488</v>
      </c>
      <c r="D18" s="22">
        <v>1.065716221168101</v>
      </c>
      <c r="E18" s="22">
        <v>1.059584723780092</v>
      </c>
      <c r="F18" s="22">
        <v>1.207441424554232</v>
      </c>
      <c r="G18" s="22">
        <v>1.137267574267297</v>
      </c>
      <c r="H18" s="22">
        <v>1.078650986882251</v>
      </c>
      <c r="I18" s="22">
        <v>1.118842927335741</v>
      </c>
      <c r="J18" s="22">
        <v>1.301507412885857</v>
      </c>
      <c r="K18" s="22">
        <v>1.074614429768562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68</v>
      </c>
      <c r="B20" s="25">
        <f>SUM(B21:B28)</f>
        <v>195547.97000000003</v>
      </c>
      <c r="C20" s="25">
        <f aca="true" t="shared" si="4" ref="C20:K20">SUM(C21:C28)</f>
        <v>147501.01</v>
      </c>
      <c r="D20" s="25">
        <f t="shared" si="4"/>
        <v>516386.45999999996</v>
      </c>
      <c r="E20" s="25">
        <f t="shared" si="4"/>
        <v>444490.52</v>
      </c>
      <c r="F20" s="25">
        <f t="shared" si="4"/>
        <v>492353.17</v>
      </c>
      <c r="G20" s="25">
        <f t="shared" si="4"/>
        <v>218198.99000000002</v>
      </c>
      <c r="H20" s="25">
        <f t="shared" si="4"/>
        <v>141657.82</v>
      </c>
      <c r="I20" s="25">
        <f t="shared" si="4"/>
        <v>191296.77000000002</v>
      </c>
      <c r="J20" s="25">
        <f t="shared" si="4"/>
        <v>152701.59000000003</v>
      </c>
      <c r="K20" s="25">
        <f t="shared" si="4"/>
        <v>307420.99</v>
      </c>
      <c r="L20" s="25">
        <f>SUM(B20:K20)</f>
        <v>2807555.29</v>
      </c>
      <c r="M20"/>
    </row>
    <row r="21" spans="1:13" ht="17.25" customHeight="1">
      <c r="A21" s="26" t="s">
        <v>23</v>
      </c>
      <c r="B21" s="56">
        <f>ROUND((B15+B16)*B7,2)</f>
        <v>152478.6</v>
      </c>
      <c r="C21" s="56">
        <f aca="true" t="shared" si="5" ref="C21:K21">ROUND((C15+C16)*C7,2)</f>
        <v>120186.24</v>
      </c>
      <c r="D21" s="56">
        <f t="shared" si="5"/>
        <v>452268.17</v>
      </c>
      <c r="E21" s="56">
        <f t="shared" si="5"/>
        <v>393411.24</v>
      </c>
      <c r="F21" s="56">
        <f t="shared" si="5"/>
        <v>384578.18</v>
      </c>
      <c r="G21" s="56">
        <f t="shared" si="5"/>
        <v>177029.32</v>
      </c>
      <c r="H21" s="56">
        <f t="shared" si="5"/>
        <v>120855.27</v>
      </c>
      <c r="I21" s="56">
        <f t="shared" si="5"/>
        <v>164109.59</v>
      </c>
      <c r="J21" s="56">
        <f t="shared" si="5"/>
        <v>107479.71</v>
      </c>
      <c r="K21" s="56">
        <f t="shared" si="5"/>
        <v>268968.76</v>
      </c>
      <c r="L21" s="33">
        <f aca="true" t="shared" si="6" ref="L21:L28">SUM(B21:K21)</f>
        <v>2341365.08</v>
      </c>
      <c r="M21"/>
    </row>
    <row r="22" spans="1:13" ht="17.25" customHeight="1">
      <c r="A22" s="27" t="s">
        <v>24</v>
      </c>
      <c r="B22" s="33">
        <f aca="true" t="shared" si="7" ref="B22:K22">IF(B18&lt;&gt;0,ROUND((B18-1)*B21,2),0)</f>
        <v>39430.92</v>
      </c>
      <c r="C22" s="33">
        <f t="shared" si="7"/>
        <v>18153.34</v>
      </c>
      <c r="D22" s="33">
        <f t="shared" si="7"/>
        <v>29721.36</v>
      </c>
      <c r="E22" s="33">
        <f t="shared" si="7"/>
        <v>23441.3</v>
      </c>
      <c r="F22" s="33">
        <f t="shared" si="7"/>
        <v>79777.45</v>
      </c>
      <c r="G22" s="33">
        <f t="shared" si="7"/>
        <v>24300.39</v>
      </c>
      <c r="H22" s="33">
        <f t="shared" si="7"/>
        <v>9505.39</v>
      </c>
      <c r="I22" s="33">
        <f t="shared" si="7"/>
        <v>19503.26</v>
      </c>
      <c r="J22" s="33">
        <f t="shared" si="7"/>
        <v>32405.93</v>
      </c>
      <c r="K22" s="33">
        <f t="shared" si="7"/>
        <v>20068.95</v>
      </c>
      <c r="L22" s="33">
        <f t="shared" si="6"/>
        <v>296308.29000000004</v>
      </c>
      <c r="M22"/>
    </row>
    <row r="23" spans="1:13" ht="17.25" customHeight="1">
      <c r="A23" s="27" t="s">
        <v>25</v>
      </c>
      <c r="B23" s="33">
        <v>891.59</v>
      </c>
      <c r="C23" s="33">
        <v>6652.58</v>
      </c>
      <c r="D23" s="33">
        <v>28362.57</v>
      </c>
      <c r="E23" s="33">
        <v>22058.71</v>
      </c>
      <c r="F23" s="33">
        <v>24008.37</v>
      </c>
      <c r="G23" s="33">
        <v>15790.47</v>
      </c>
      <c r="H23" s="33">
        <v>8846.43</v>
      </c>
      <c r="I23" s="33">
        <v>5006.59</v>
      </c>
      <c r="J23" s="33">
        <v>8367.17</v>
      </c>
      <c r="K23" s="33">
        <v>13373.75</v>
      </c>
      <c r="L23" s="33">
        <f t="shared" si="6"/>
        <v>133358.22999999998</v>
      </c>
      <c r="M23"/>
    </row>
    <row r="24" spans="1:13" ht="17.25" customHeight="1">
      <c r="A24" s="27" t="s">
        <v>26</v>
      </c>
      <c r="B24" s="33">
        <v>1787.07</v>
      </c>
      <c r="C24" s="29">
        <v>1787.07</v>
      </c>
      <c r="D24" s="29">
        <v>3574.14</v>
      </c>
      <c r="E24" s="29">
        <v>3574.14</v>
      </c>
      <c r="F24" s="33">
        <v>1787.07</v>
      </c>
      <c r="G24" s="29">
        <v>0</v>
      </c>
      <c r="H24" s="33">
        <v>1787.07</v>
      </c>
      <c r="I24" s="29">
        <v>1787.07</v>
      </c>
      <c r="J24" s="29">
        <v>3574.14</v>
      </c>
      <c r="K24" s="29">
        <v>3574.14</v>
      </c>
      <c r="L24" s="33">
        <f t="shared" si="6"/>
        <v>23231.91</v>
      </c>
      <c r="M24"/>
    </row>
    <row r="25" spans="1:13" ht="17.25" customHeight="1">
      <c r="A25" s="27" t="s">
        <v>27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76</v>
      </c>
      <c r="B26" s="33">
        <v>489.95</v>
      </c>
      <c r="C26" s="33">
        <v>368.81</v>
      </c>
      <c r="D26" s="33">
        <v>1292.18</v>
      </c>
      <c r="E26" s="33">
        <v>1111.82</v>
      </c>
      <c r="F26" s="33">
        <v>1230.27</v>
      </c>
      <c r="G26" s="33">
        <v>546.49</v>
      </c>
      <c r="H26" s="33">
        <v>355.35</v>
      </c>
      <c r="I26" s="33">
        <v>479.19</v>
      </c>
      <c r="J26" s="33">
        <v>382.27</v>
      </c>
      <c r="K26" s="33">
        <v>769.93</v>
      </c>
      <c r="L26" s="33">
        <f t="shared" si="6"/>
        <v>7026.26</v>
      </c>
      <c r="M26" s="60"/>
    </row>
    <row r="27" spans="1:13" ht="17.25" customHeight="1">
      <c r="A27" s="27" t="s">
        <v>77</v>
      </c>
      <c r="B27" s="33">
        <v>324.62</v>
      </c>
      <c r="C27" s="33">
        <v>245.47</v>
      </c>
      <c r="D27" s="33">
        <v>796.5</v>
      </c>
      <c r="E27" s="33">
        <v>609.15</v>
      </c>
      <c r="F27" s="33">
        <v>664.41</v>
      </c>
      <c r="G27" s="33">
        <v>370.75</v>
      </c>
      <c r="H27" s="33">
        <v>210.24</v>
      </c>
      <c r="I27" s="33">
        <v>280.31</v>
      </c>
      <c r="J27" s="33">
        <v>337.72</v>
      </c>
      <c r="K27" s="33">
        <v>455.49</v>
      </c>
      <c r="L27" s="33">
        <f t="shared" si="6"/>
        <v>4294.66</v>
      </c>
      <c r="M27" s="60"/>
    </row>
    <row r="28" spans="1:13" ht="17.25" customHeight="1">
      <c r="A28" s="27" t="s">
        <v>78</v>
      </c>
      <c r="B28" s="33">
        <v>145.22</v>
      </c>
      <c r="C28" s="33">
        <v>107.5</v>
      </c>
      <c r="D28" s="33">
        <v>371.54</v>
      </c>
      <c r="E28" s="33">
        <v>284.16</v>
      </c>
      <c r="F28" s="33">
        <v>307.42</v>
      </c>
      <c r="G28" s="33">
        <v>161.57</v>
      </c>
      <c r="H28" s="33">
        <v>98.07</v>
      </c>
      <c r="I28" s="33">
        <v>130.76</v>
      </c>
      <c r="J28" s="33">
        <v>154.65</v>
      </c>
      <c r="K28" s="33">
        <v>209.97</v>
      </c>
      <c r="L28" s="33">
        <f t="shared" si="6"/>
        <v>1970.8600000000001</v>
      </c>
      <c r="M28" s="60"/>
    </row>
    <row r="29" spans="1:12" ht="12" customHeight="1">
      <c r="A29" s="31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  <c r="L29" s="32"/>
    </row>
    <row r="30" spans="1:12" ht="12" customHeight="1">
      <c r="A30" s="27"/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/>
      <c r="L30" s="18"/>
    </row>
    <row r="31" spans="1:13" ht="18.75" customHeight="1">
      <c r="A31" s="19" t="s">
        <v>28</v>
      </c>
      <c r="B31" s="33">
        <f aca="true" t="shared" si="8" ref="B31:K31">+B32+B37+B50</f>
        <v>-114302.84</v>
      </c>
      <c r="C31" s="33">
        <f t="shared" si="8"/>
        <v>-11836.42</v>
      </c>
      <c r="D31" s="33">
        <f t="shared" si="8"/>
        <v>-42033.36</v>
      </c>
      <c r="E31" s="33">
        <f t="shared" si="8"/>
        <v>-398733.81</v>
      </c>
      <c r="F31" s="33">
        <f t="shared" si="8"/>
        <v>-35480.659999999996</v>
      </c>
      <c r="G31" s="33">
        <f t="shared" si="8"/>
        <v>-17369.61</v>
      </c>
      <c r="H31" s="33">
        <f t="shared" si="8"/>
        <v>-15991.489999999998</v>
      </c>
      <c r="I31" s="33">
        <f t="shared" si="8"/>
        <v>-183661.37</v>
      </c>
      <c r="J31" s="33">
        <f t="shared" si="8"/>
        <v>-8840.07</v>
      </c>
      <c r="K31" s="33">
        <f t="shared" si="8"/>
        <v>-23953.68</v>
      </c>
      <c r="L31" s="33">
        <f aca="true" t="shared" si="9" ref="L31:L38">SUM(B31:K31)</f>
        <v>-852203.3099999999</v>
      </c>
      <c r="M31"/>
    </row>
    <row r="32" spans="1:13" ht="18.75" customHeight="1">
      <c r="A32" s="27" t="s">
        <v>29</v>
      </c>
      <c r="B32" s="33">
        <f>B33+B34+B35+B36</f>
        <v>-8522.8</v>
      </c>
      <c r="C32" s="33">
        <f aca="true" t="shared" si="10" ref="C32:K32">C33+C34+C35+C36</f>
        <v>-9785.6</v>
      </c>
      <c r="D32" s="33">
        <f t="shared" si="10"/>
        <v>-34848</v>
      </c>
      <c r="E32" s="33">
        <f t="shared" si="10"/>
        <v>-26848.8</v>
      </c>
      <c r="F32" s="33">
        <f t="shared" si="10"/>
        <v>-28639.6</v>
      </c>
      <c r="G32" s="33">
        <f t="shared" si="10"/>
        <v>-14330.8</v>
      </c>
      <c r="H32" s="33">
        <f t="shared" si="10"/>
        <v>-7493.2</v>
      </c>
      <c r="I32" s="33">
        <f t="shared" si="10"/>
        <v>-9996.8</v>
      </c>
      <c r="J32" s="33">
        <f t="shared" si="10"/>
        <v>-6714.4</v>
      </c>
      <c r="K32" s="33">
        <f t="shared" si="10"/>
        <v>-19672.4</v>
      </c>
      <c r="L32" s="33">
        <f t="shared" si="9"/>
        <v>-166852.39999999997</v>
      </c>
      <c r="M32"/>
    </row>
    <row r="33" spans="1:13" s="36" customFormat="1" ht="18.75" customHeight="1">
      <c r="A33" s="34" t="s">
        <v>53</v>
      </c>
      <c r="B33" s="33">
        <f aca="true" t="shared" si="11" ref="B33:K33">-ROUND((B9)*$E$3,2)</f>
        <v>-8522.8</v>
      </c>
      <c r="C33" s="33">
        <f t="shared" si="11"/>
        <v>-9785.6</v>
      </c>
      <c r="D33" s="33">
        <f t="shared" si="11"/>
        <v>-34848</v>
      </c>
      <c r="E33" s="33">
        <f t="shared" si="11"/>
        <v>-26848.8</v>
      </c>
      <c r="F33" s="33">
        <f t="shared" si="11"/>
        <v>-28639.6</v>
      </c>
      <c r="G33" s="33">
        <f t="shared" si="11"/>
        <v>-14330.8</v>
      </c>
      <c r="H33" s="33">
        <f t="shared" si="11"/>
        <v>-7493.2</v>
      </c>
      <c r="I33" s="33">
        <f t="shared" si="11"/>
        <v>-9996.8</v>
      </c>
      <c r="J33" s="33">
        <f t="shared" si="11"/>
        <v>-6714.4</v>
      </c>
      <c r="K33" s="33">
        <f t="shared" si="11"/>
        <v>-19672.4</v>
      </c>
      <c r="L33" s="33">
        <f t="shared" si="9"/>
        <v>-166852.39999999997</v>
      </c>
      <c r="M33" s="35"/>
    </row>
    <row r="34" spans="1:13" ht="18.75" customHeight="1">
      <c r="A34" s="37" t="s">
        <v>30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28">
        <f t="shared" si="9"/>
        <v>0</v>
      </c>
      <c r="M34"/>
    </row>
    <row r="35" spans="1:13" ht="18.75" customHeight="1">
      <c r="A35" s="37" t="s">
        <v>31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33">
        <v>0</v>
      </c>
      <c r="J35" s="17">
        <v>0</v>
      </c>
      <c r="K35" s="17">
        <v>0</v>
      </c>
      <c r="L35" s="33">
        <f t="shared" si="9"/>
        <v>0</v>
      </c>
      <c r="M35"/>
    </row>
    <row r="36" spans="1:13" ht="18.75" customHeight="1">
      <c r="A36" s="37" t="s">
        <v>32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s="36" customFormat="1" ht="18.75" customHeight="1">
      <c r="A37" s="27" t="s">
        <v>33</v>
      </c>
      <c r="B37" s="38">
        <f>SUM(B38:B49)</f>
        <v>-105780.04</v>
      </c>
      <c r="C37" s="38">
        <f aca="true" t="shared" si="12" ref="C37:K37">SUM(C38:C49)</f>
        <v>-2050.82</v>
      </c>
      <c r="D37" s="38">
        <f t="shared" si="12"/>
        <v>-7185.36</v>
      </c>
      <c r="E37" s="38">
        <f t="shared" si="12"/>
        <v>-371885.01</v>
      </c>
      <c r="F37" s="38">
        <f t="shared" si="12"/>
        <v>-6841.06</v>
      </c>
      <c r="G37" s="38">
        <f t="shared" si="12"/>
        <v>-3038.81</v>
      </c>
      <c r="H37" s="38">
        <f t="shared" si="12"/>
        <v>-8498.289999999999</v>
      </c>
      <c r="I37" s="38">
        <f t="shared" si="12"/>
        <v>-173664.57</v>
      </c>
      <c r="J37" s="38">
        <f t="shared" si="12"/>
        <v>-2125.67</v>
      </c>
      <c r="K37" s="38">
        <f t="shared" si="12"/>
        <v>-4281.28</v>
      </c>
      <c r="L37" s="33">
        <f t="shared" si="9"/>
        <v>-685350.91</v>
      </c>
      <c r="M37"/>
    </row>
    <row r="38" spans="1:13" ht="18.75" customHeight="1">
      <c r="A38" s="37" t="s">
        <v>34</v>
      </c>
      <c r="B38" s="38">
        <v>-78052.94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 t="shared" si="9"/>
        <v>-78052.94</v>
      </c>
      <c r="M38"/>
    </row>
    <row r="39" spans="1:13" ht="18.75" customHeight="1">
      <c r="A39" s="37" t="s">
        <v>35</v>
      </c>
      <c r="B39" s="33">
        <v>-25002.65</v>
      </c>
      <c r="C39" s="17">
        <v>0</v>
      </c>
      <c r="D39" s="17">
        <v>0</v>
      </c>
      <c r="E39" s="33">
        <v>-5702.61</v>
      </c>
      <c r="F39" s="28">
        <v>0</v>
      </c>
      <c r="G39" s="28">
        <v>0</v>
      </c>
      <c r="H39" s="33">
        <v>-6522.32</v>
      </c>
      <c r="I39" s="17">
        <v>0</v>
      </c>
      <c r="J39" s="28">
        <v>0</v>
      </c>
      <c r="K39" s="17">
        <v>0</v>
      </c>
      <c r="L39" s="33">
        <f>SUM(B39:K39)</f>
        <v>-37227.58</v>
      </c>
      <c r="M39"/>
    </row>
    <row r="40" spans="1:13" ht="18.75" customHeight="1">
      <c r="A40" s="37" t="s">
        <v>36</v>
      </c>
      <c r="B40" s="33">
        <v>0</v>
      </c>
      <c r="C40" s="17">
        <v>0</v>
      </c>
      <c r="D40" s="17">
        <v>0</v>
      </c>
      <c r="E40" s="17">
        <v>0</v>
      </c>
      <c r="F40" s="28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3">
        <f>SUM(B40:K40)</f>
        <v>0</v>
      </c>
      <c r="M40"/>
    </row>
    <row r="41" spans="1:13" ht="18.75" customHeight="1">
      <c r="A41" s="37" t="s">
        <v>37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aca="true" t="shared" si="13" ref="L41:L48">SUM(B41:K41)</f>
        <v>0</v>
      </c>
      <c r="M41"/>
    </row>
    <row r="42" spans="1:13" ht="18.75" customHeight="1">
      <c r="A42" s="37" t="s">
        <v>38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3"/>
        <v>0</v>
      </c>
      <c r="M42"/>
    </row>
    <row r="43" spans="1:13" ht="18.75" customHeight="1">
      <c r="A43" s="37" t="s">
        <v>39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40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41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2" ht="18.75" customHeight="1">
      <c r="A46" s="37" t="s">
        <v>69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f>SUM(B46:K46)</f>
        <v>0</v>
      </c>
    </row>
    <row r="47" spans="1:12" ht="18.75" customHeight="1">
      <c r="A47" s="37" t="s">
        <v>70</v>
      </c>
      <c r="B47" s="17">
        <v>0</v>
      </c>
      <c r="C47" s="17">
        <v>0</v>
      </c>
      <c r="D47" s="17">
        <v>0</v>
      </c>
      <c r="E47" s="17">
        <v>-360000</v>
      </c>
      <c r="F47" s="17">
        <v>0</v>
      </c>
      <c r="G47" s="17">
        <v>0</v>
      </c>
      <c r="H47" s="17">
        <v>0</v>
      </c>
      <c r="I47" s="17">
        <v>-171000</v>
      </c>
      <c r="J47" s="17">
        <v>0</v>
      </c>
      <c r="K47" s="17">
        <v>0</v>
      </c>
      <c r="L47" s="17">
        <f>SUM(B47:K47)</f>
        <v>-531000</v>
      </c>
    </row>
    <row r="48" spans="1:12" ht="18.75" customHeight="1">
      <c r="A48" s="37" t="s">
        <v>71</v>
      </c>
      <c r="B48" s="17">
        <v>-2724.45</v>
      </c>
      <c r="C48" s="17">
        <v>-2050.82</v>
      </c>
      <c r="D48" s="17">
        <v>-7185.36</v>
      </c>
      <c r="E48" s="17">
        <v>-6182.4</v>
      </c>
      <c r="F48" s="17">
        <v>-6841.06</v>
      </c>
      <c r="G48" s="17">
        <v>-3038.81</v>
      </c>
      <c r="H48" s="17">
        <v>-1975.97</v>
      </c>
      <c r="I48" s="17">
        <v>-2664.57</v>
      </c>
      <c r="J48" s="17">
        <v>-2125.67</v>
      </c>
      <c r="K48" s="17">
        <v>-4281.28</v>
      </c>
      <c r="L48" s="30">
        <f t="shared" si="13"/>
        <v>-39070.39</v>
      </c>
    </row>
    <row r="49" spans="1:13" ht="12" customHeight="1">
      <c r="A49" s="14"/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8"/>
      <c r="M49" s="39"/>
    </row>
    <row r="50" spans="1:13" ht="18.75" customHeight="1">
      <c r="A50" s="27" t="s">
        <v>42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33">
        <f aca="true" t="shared" si="14" ref="L50:L55">SUM(B50:K50)</f>
        <v>0</v>
      </c>
      <c r="M50"/>
    </row>
    <row r="51" spans="1:13" ht="18.75" customHeight="1">
      <c r="A51" s="27" t="s">
        <v>79</v>
      </c>
      <c r="B51" s="17">
        <f>+B52+B53</f>
        <v>0</v>
      </c>
      <c r="C51" s="17">
        <f aca="true" t="shared" si="15" ref="C51:K51">+C52+C53</f>
        <v>0</v>
      </c>
      <c r="D51" s="17">
        <f t="shared" si="15"/>
        <v>0</v>
      </c>
      <c r="E51" s="17">
        <f t="shared" si="15"/>
        <v>0</v>
      </c>
      <c r="F51" s="17">
        <f t="shared" si="15"/>
        <v>0</v>
      </c>
      <c r="G51" s="17">
        <f t="shared" si="15"/>
        <v>0</v>
      </c>
      <c r="H51" s="17">
        <f t="shared" si="15"/>
        <v>0</v>
      </c>
      <c r="I51" s="17">
        <f t="shared" si="15"/>
        <v>0</v>
      </c>
      <c r="J51" s="17">
        <f t="shared" si="15"/>
        <v>0</v>
      </c>
      <c r="K51" s="17">
        <f t="shared" si="15"/>
        <v>0</v>
      </c>
      <c r="L51" s="33">
        <f t="shared" si="14"/>
        <v>0</v>
      </c>
      <c r="M51" s="57"/>
    </row>
    <row r="52" spans="1:13" ht="18.75" customHeight="1">
      <c r="A52" s="37" t="s">
        <v>80</v>
      </c>
      <c r="B52" s="33">
        <v>-22495.26</v>
      </c>
      <c r="C52" s="33">
        <v>-12016.37</v>
      </c>
      <c r="D52" s="33">
        <v>-41878.76</v>
      </c>
      <c r="E52" s="33">
        <v>-45990.41</v>
      </c>
      <c r="F52" s="33">
        <v>-43779.07</v>
      </c>
      <c r="G52" s="33">
        <v>-20355.55</v>
      </c>
      <c r="H52" s="33">
        <v>-14111.76</v>
      </c>
      <c r="I52" s="33">
        <v>-10520.14</v>
      </c>
      <c r="J52" s="33">
        <v>-10867.46</v>
      </c>
      <c r="K52" s="33">
        <v>-18554.14</v>
      </c>
      <c r="L52" s="33">
        <f t="shared" si="14"/>
        <v>-240568.91999999998</v>
      </c>
      <c r="M52" s="57"/>
    </row>
    <row r="53" spans="1:13" ht="18.75" customHeight="1">
      <c r="A53" s="37" t="s">
        <v>81</v>
      </c>
      <c r="B53" s="33">
        <v>22495.26</v>
      </c>
      <c r="C53" s="33">
        <v>12016.37</v>
      </c>
      <c r="D53" s="33">
        <v>41878.76</v>
      </c>
      <c r="E53" s="33">
        <v>45990.41</v>
      </c>
      <c r="F53" s="33">
        <v>43779.07</v>
      </c>
      <c r="G53" s="33">
        <v>20355.55</v>
      </c>
      <c r="H53" s="33">
        <v>14111.76</v>
      </c>
      <c r="I53" s="33">
        <v>10520.14</v>
      </c>
      <c r="J53" s="33">
        <v>10867.46</v>
      </c>
      <c r="K53" s="33">
        <v>18554.14</v>
      </c>
      <c r="L53" s="33">
        <f t="shared" si="14"/>
        <v>240568.91999999998</v>
      </c>
      <c r="M53" s="60"/>
    </row>
    <row r="54" spans="1:13" ht="12" customHeight="1">
      <c r="A54" s="27"/>
      <c r="B54" s="23">
        <v>0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30">
        <f t="shared" si="14"/>
        <v>0</v>
      </c>
      <c r="M54" s="40"/>
    </row>
    <row r="55" spans="1:13" ht="18.75" customHeight="1">
      <c r="A55" s="19" t="s">
        <v>43</v>
      </c>
      <c r="B55" s="41">
        <f aca="true" t="shared" si="16" ref="B55:K55">IF(B20+B31+B44+B56&lt;0,0,B20+B31+B56)</f>
        <v>81245.13000000003</v>
      </c>
      <c r="C55" s="41">
        <f t="shared" si="16"/>
        <v>135664.59</v>
      </c>
      <c r="D55" s="41">
        <f t="shared" si="16"/>
        <v>474353.1</v>
      </c>
      <c r="E55" s="41">
        <f t="shared" si="16"/>
        <v>45756.71000000002</v>
      </c>
      <c r="F55" s="41">
        <f t="shared" si="16"/>
        <v>456872.51</v>
      </c>
      <c r="G55" s="41">
        <f t="shared" si="16"/>
        <v>200829.38</v>
      </c>
      <c r="H55" s="41">
        <f t="shared" si="16"/>
        <v>125666.33000000002</v>
      </c>
      <c r="I55" s="41">
        <f t="shared" si="16"/>
        <v>7635.400000000023</v>
      </c>
      <c r="J55" s="41">
        <f t="shared" si="16"/>
        <v>143861.52000000002</v>
      </c>
      <c r="K55" s="41">
        <f t="shared" si="16"/>
        <v>283467.31</v>
      </c>
      <c r="L55" s="42">
        <f t="shared" si="14"/>
        <v>1955351.98</v>
      </c>
      <c r="M55" s="55"/>
    </row>
    <row r="56" spans="1:13" ht="18.75" customHeight="1">
      <c r="A56" s="27" t="s">
        <v>44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7">
        <f>SUM(C56:K56)</f>
        <v>0</v>
      </c>
      <c r="M56"/>
    </row>
    <row r="57" spans="1:13" ht="18.75" customHeight="1">
      <c r="A57" s="27" t="s">
        <v>45</v>
      </c>
      <c r="B57" s="33">
        <f aca="true" t="shared" si="17" ref="B57:K57">IF(B20+B31+B44+B56&gt;0,0,B20+B31+B56)</f>
        <v>0</v>
      </c>
      <c r="C57" s="33">
        <f t="shared" si="17"/>
        <v>0</v>
      </c>
      <c r="D57" s="33">
        <f t="shared" si="17"/>
        <v>0</v>
      </c>
      <c r="E57" s="33">
        <f t="shared" si="17"/>
        <v>0</v>
      </c>
      <c r="F57" s="33">
        <f t="shared" si="17"/>
        <v>0</v>
      </c>
      <c r="G57" s="33">
        <f t="shared" si="17"/>
        <v>0</v>
      </c>
      <c r="H57" s="33">
        <f t="shared" si="17"/>
        <v>0</v>
      </c>
      <c r="I57" s="33">
        <f t="shared" si="17"/>
        <v>0</v>
      </c>
      <c r="J57" s="33">
        <f t="shared" si="17"/>
        <v>0</v>
      </c>
      <c r="K57" s="33">
        <f t="shared" si="17"/>
        <v>0</v>
      </c>
      <c r="L57" s="17">
        <f>SUM(C57:K57)</f>
        <v>0</v>
      </c>
      <c r="M57"/>
    </row>
    <row r="58" spans="1:12" ht="12" customHeight="1">
      <c r="A58" s="19"/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/>
      <c r="L58" s="23"/>
    </row>
    <row r="59" spans="1:12" ht="12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spans="1:12" ht="12" customHeight="1">
      <c r="A60" s="9"/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/>
      <c r="L60" s="44"/>
    </row>
    <row r="61" spans="1:13" ht="18.75" customHeight="1">
      <c r="A61" s="45" t="s">
        <v>46</v>
      </c>
      <c r="B61" s="41">
        <f>SUM(B62:B75)</f>
        <v>81245.13</v>
      </c>
      <c r="C61" s="41">
        <f aca="true" t="shared" si="18" ref="C61:J61">SUM(C62:C73)</f>
        <v>135664.59</v>
      </c>
      <c r="D61" s="41">
        <f t="shared" si="18"/>
        <v>474353.0950562124</v>
      </c>
      <c r="E61" s="41">
        <f t="shared" si="18"/>
        <v>45756.71003587447</v>
      </c>
      <c r="F61" s="41">
        <f t="shared" si="18"/>
        <v>456872.50549081736</v>
      </c>
      <c r="G61" s="41">
        <f t="shared" si="18"/>
        <v>200829.3753186755</v>
      </c>
      <c r="H61" s="41">
        <f t="shared" si="18"/>
        <v>125666.32624548039</v>
      </c>
      <c r="I61" s="41">
        <f>SUM(I62:I78)</f>
        <v>7635.404073602818</v>
      </c>
      <c r="J61" s="41">
        <f t="shared" si="18"/>
        <v>143861.51929059433</v>
      </c>
      <c r="K61" s="41">
        <f>SUM(K62:K75)</f>
        <v>283467.31000000006</v>
      </c>
      <c r="L61" s="46">
        <f>SUM(B61:K61)</f>
        <v>1955351.9655112575</v>
      </c>
      <c r="M61" s="40"/>
    </row>
    <row r="62" spans="1:13" ht="18.75" customHeight="1">
      <c r="A62" s="47" t="s">
        <v>47</v>
      </c>
      <c r="B62" s="48">
        <v>81245.13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aca="true" t="shared" si="19" ref="L62:L73">SUM(B62:K62)</f>
        <v>81245.13</v>
      </c>
      <c r="M62"/>
    </row>
    <row r="63" spans="1:13" ht="18.75" customHeight="1">
      <c r="A63" s="47" t="s">
        <v>56</v>
      </c>
      <c r="B63" s="17">
        <v>0</v>
      </c>
      <c r="C63" s="48">
        <v>118584.42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9"/>
        <v>118584.42</v>
      </c>
      <c r="M63"/>
    </row>
    <row r="64" spans="1:13" ht="18.75" customHeight="1">
      <c r="A64" s="47" t="s">
        <v>57</v>
      </c>
      <c r="B64" s="17">
        <v>0</v>
      </c>
      <c r="C64" s="48">
        <v>17080.17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17080.17</v>
      </c>
      <c r="M64" s="58"/>
    </row>
    <row r="65" spans="1:12" ht="18.75" customHeight="1">
      <c r="A65" s="47" t="s">
        <v>48</v>
      </c>
      <c r="B65" s="17">
        <v>0</v>
      </c>
      <c r="C65" s="17">
        <v>0</v>
      </c>
      <c r="D65" s="48">
        <v>474353.0950562124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474353.0950562124</v>
      </c>
    </row>
    <row r="66" spans="1:12" ht="18.75" customHeight="1">
      <c r="A66" s="47" t="s">
        <v>49</v>
      </c>
      <c r="B66" s="17">
        <v>0</v>
      </c>
      <c r="C66" s="17">
        <v>0</v>
      </c>
      <c r="D66" s="17">
        <v>0</v>
      </c>
      <c r="E66" s="48">
        <v>45756.71003587447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45756.71003587447</v>
      </c>
    </row>
    <row r="67" spans="1:12" ht="18.75" customHeight="1">
      <c r="A67" s="47" t="s">
        <v>50</v>
      </c>
      <c r="B67" s="17">
        <v>0</v>
      </c>
      <c r="C67" s="17">
        <v>0</v>
      </c>
      <c r="D67" s="17">
        <v>0</v>
      </c>
      <c r="E67" s="17">
        <v>0</v>
      </c>
      <c r="F67" s="48">
        <v>456872.50549081736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456872.50549081736</v>
      </c>
    </row>
    <row r="68" spans="1:12" ht="18.75" customHeight="1">
      <c r="A68" s="47" t="s">
        <v>51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48">
        <v>200829.3753186755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200829.3753186755</v>
      </c>
    </row>
    <row r="69" spans="1:12" ht="18.75" customHeight="1">
      <c r="A69" s="47" t="s">
        <v>52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48">
        <v>125666.32624548039</v>
      </c>
      <c r="I69" s="17">
        <v>0</v>
      </c>
      <c r="J69" s="17">
        <v>0</v>
      </c>
      <c r="K69" s="17">
        <v>0</v>
      </c>
      <c r="L69" s="46">
        <f t="shared" si="19"/>
        <v>125666.32624548039</v>
      </c>
    </row>
    <row r="70" spans="1:12" ht="18.75" customHeight="1">
      <c r="A70" s="47" t="s">
        <v>82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48">
        <v>7635.404073602818</v>
      </c>
      <c r="J70" s="17">
        <v>0</v>
      </c>
      <c r="K70" s="17">
        <v>0</v>
      </c>
      <c r="L70" s="46">
        <f t="shared" si="19"/>
        <v>7635.404073602818</v>
      </c>
    </row>
    <row r="71" spans="1:12" ht="18.75" customHeight="1">
      <c r="A71" s="47" t="s">
        <v>54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48">
        <v>143861.51929059433</v>
      </c>
      <c r="K71" s="17">
        <v>0</v>
      </c>
      <c r="L71" s="46">
        <f t="shared" si="19"/>
        <v>143861.51929059433</v>
      </c>
    </row>
    <row r="72" spans="1:12" ht="18.75" customHeight="1">
      <c r="A72" s="47" t="s">
        <v>64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49">
        <v>129261.1</v>
      </c>
      <c r="L72" s="46">
        <f t="shared" si="19"/>
        <v>129261.1</v>
      </c>
    </row>
    <row r="73" spans="1:12" ht="18.75" customHeight="1">
      <c r="A73" s="47" t="s">
        <v>65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154206.21000000002</v>
      </c>
      <c r="L73" s="46">
        <f t="shared" si="19"/>
        <v>154206.21000000002</v>
      </c>
    </row>
    <row r="74" spans="1:12" ht="18.75" customHeight="1">
      <c r="A74" s="47" t="s">
        <v>66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46">
        <f>SUM(B74:K74)</f>
        <v>0</v>
      </c>
    </row>
    <row r="75" spans="1:12" ht="18" customHeight="1">
      <c r="A75" s="50" t="s">
        <v>67</v>
      </c>
      <c r="B75" s="53">
        <v>0</v>
      </c>
      <c r="C75" s="53">
        <v>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1">
        <f>SUM(B75:K75)</f>
        <v>0</v>
      </c>
    </row>
    <row r="76" spans="1:11" ht="18" customHeight="1">
      <c r="A76" s="59" t="s">
        <v>83</v>
      </c>
      <c r="H76"/>
      <c r="I76"/>
      <c r="J76"/>
      <c r="K76"/>
    </row>
    <row r="77" spans="1:11" ht="18" customHeight="1">
      <c r="A77" s="54"/>
      <c r="I77"/>
      <c r="J77"/>
      <c r="K77"/>
    </row>
    <row r="78" spans="1:11" ht="18" customHeight="1">
      <c r="A78" s="52"/>
      <c r="I78"/>
      <c r="K78"/>
    </row>
    <row r="79" spans="10:11" ht="14.25">
      <c r="J79"/>
      <c r="K79"/>
    </row>
    <row r="80" ht="14.25">
      <c r="K80"/>
    </row>
    <row r="81" ht="14.25">
      <c r="K81"/>
    </row>
    <row r="82" ht="14.25">
      <c r="K82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2023-01-16T21:47:00Z</dcterms:modified>
  <cp:category/>
  <cp:version/>
  <cp:contentType/>
  <cp:contentStatus/>
</cp:coreProperties>
</file>