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<sst xmlns="http://schemas.openxmlformats.org/spreadsheetml/2006/main" count="86" uniqueCount="85">
  <si>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</si>
  <si>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</si>
  <si>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</si>
  <si>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</si>
  <si>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</si>
  <si>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</si>
  <si>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</si>
  <si>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</si>
  <si>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</si>
  <si>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</si>
  <si>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</si>
  <si>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</si>
  <si>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</si>
  <si>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</si>
  <si>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</si>
  <si>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</si>
  <si>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</si>
  <si>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</si>
  <si>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</si>
  <si>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</si>
  <si>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</si>
  <si>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</si>
  <si>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</si>
  <si>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</si>
  <si>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</si>
  <si>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</si>
  <si>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</si>
  <si>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</si>
  <si>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</si>
  <si>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</si>
  <si>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</si>
  <si>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</si>
  <si>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</si>
  <si>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</si>
  <si>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</si>
  <si>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</si>
  <si>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</si>
  <si>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</si>
  <si>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</si>
  <si>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</si>
  <si>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</si>
  <si>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</si>
  <si>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</si>
  <si>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</si>
  <si>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</si>
  <si>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</si>
  <si>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</si>
  <si>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</si>
  <si>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</si>
  <si>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</si>
  <si>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</si>
  <si>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</si>
  <si>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</si>
  <si>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</si>
  <si>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</si>
  <si>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</si>
  <si>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</si>
  <si>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</si>
  <si>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</si>
  <si>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</si>
  <si>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</si>
  <si>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</si>
  <si>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</si>
  <si>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</si>
  <si>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</si>
  <si>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</si>
  <si>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</si>
  <si>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</si>
  <si>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</si>
  <si>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</si>
  <si>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</si>
  <si>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</si>
  <si>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</si>
  <si>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</si>
  <si>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</si>
  <si>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</si>
  <si>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</si>
  <si>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</si>
  <si>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</si>
  <si>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</si>
  <si>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</si>
  <si>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</si>
  <si>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</si>
  <si>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</si>
  <si>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OPERAÇÃO 07/11/22 - VENCIMENTO 14/11/22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</si>
</sst>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58</v>
      </c>
      <c r="D5" s="6" t="s">
        <v>5</v>
      </c>
      <c r="E5" s="7" t="s">
        <v>59</v>
      </c>
      <c r="F5" s="7" t="s">
        <v>60</v>
      </c>
      <c r="G5" s="7" t="s">
        <v>61</v>
      </c>
      <c r="H5" s="7" t="s">
        <v>62</v>
      </c>
      <c r="I5" s="6" t="s">
        <v>6</v>
      </c>
      <c r="J5" s="6" t="s">
        <v>63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91972</v>
      </c>
      <c r="C7" s="10">
        <f aca="true" t="shared" si="0" ref="C7:K7">C8+C11</f>
        <v>109738</v>
      </c>
      <c r="D7" s="10">
        <f t="shared" si="0"/>
        <v>318516</v>
      </c>
      <c r="E7" s="10">
        <f t="shared" si="0"/>
        <v>262591</v>
      </c>
      <c r="F7" s="10">
        <f t="shared" si="0"/>
        <v>270052</v>
      </c>
      <c r="G7" s="10">
        <f t="shared" si="0"/>
        <v>147645</v>
      </c>
      <c r="H7" s="10">
        <f t="shared" si="0"/>
        <v>81961</v>
      </c>
      <c r="I7" s="10">
        <f t="shared" si="0"/>
        <v>117317</v>
      </c>
      <c r="J7" s="10">
        <f t="shared" si="0"/>
        <v>122030</v>
      </c>
      <c r="K7" s="10">
        <f t="shared" si="0"/>
        <v>219972</v>
      </c>
      <c r="L7" s="10">
        <f aca="true" t="shared" si="1" ref="L7:L13">SUM(B7:K7)</f>
        <v>1741794</v>
      </c>
      <c r="M7" s="11"/>
    </row>
    <row r="8" spans="1:13" ht="17.25" customHeight="1">
      <c r="A8" s="12" t="s">
        <v>18</v>
      </c>
      <c r="B8" s="13">
        <f>B9+B10</f>
        <v>6259</v>
      </c>
      <c r="C8" s="13">
        <f aca="true" t="shared" si="2" ref="C8:K8">C9+C10</f>
        <v>6442</v>
      </c>
      <c r="D8" s="13">
        <f t="shared" si="2"/>
        <v>19492</v>
      </c>
      <c r="E8" s="13">
        <f t="shared" si="2"/>
        <v>14620</v>
      </c>
      <c r="F8" s="13">
        <f t="shared" si="2"/>
        <v>13588</v>
      </c>
      <c r="G8" s="13">
        <f t="shared" si="2"/>
        <v>9822</v>
      </c>
      <c r="H8" s="13">
        <f t="shared" si="2"/>
        <v>4620</v>
      </c>
      <c r="I8" s="13">
        <f t="shared" si="2"/>
        <v>5515</v>
      </c>
      <c r="J8" s="13">
        <f t="shared" si="2"/>
        <v>7206</v>
      </c>
      <c r="K8" s="13">
        <f t="shared" si="2"/>
        <v>12152</v>
      </c>
      <c r="L8" s="13">
        <f t="shared" si="1"/>
        <v>99716</v>
      </c>
      <c r="M8"/>
    </row>
    <row r="9" spans="1:13" ht="17.25" customHeight="1">
      <c r="A9" s="14" t="s">
        <v>19</v>
      </c>
      <c r="B9" s="15">
        <v>6259</v>
      </c>
      <c r="C9" s="15">
        <v>6442</v>
      </c>
      <c r="D9" s="15">
        <v>19492</v>
      </c>
      <c r="E9" s="15">
        <v>14620</v>
      </c>
      <c r="F9" s="15">
        <v>13588</v>
      </c>
      <c r="G9" s="15">
        <v>9822</v>
      </c>
      <c r="H9" s="15">
        <v>4540</v>
      </c>
      <c r="I9" s="15">
        <v>5515</v>
      </c>
      <c r="J9" s="15">
        <v>7206</v>
      </c>
      <c r="K9" s="15">
        <v>12152</v>
      </c>
      <c r="L9" s="13">
        <f t="shared" si="1"/>
        <v>99636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80</v>
      </c>
      <c r="I10" s="15">
        <v>0</v>
      </c>
      <c r="J10" s="15">
        <v>0</v>
      </c>
      <c r="K10" s="15">
        <v>0</v>
      </c>
      <c r="L10" s="13">
        <f t="shared" si="1"/>
        <v>80</v>
      </c>
      <c r="M10"/>
    </row>
    <row r="11" spans="1:13" ht="17.25" customHeight="1">
      <c r="A11" s="12" t="s">
        <v>72</v>
      </c>
      <c r="B11" s="15">
        <v>85713</v>
      </c>
      <c r="C11" s="15">
        <v>103296</v>
      </c>
      <c r="D11" s="15">
        <v>299024</v>
      </c>
      <c r="E11" s="15">
        <v>247971</v>
      </c>
      <c r="F11" s="15">
        <v>256464</v>
      </c>
      <c r="G11" s="15">
        <v>137823</v>
      </c>
      <c r="H11" s="15">
        <v>77341</v>
      </c>
      <c r="I11" s="15">
        <v>111802</v>
      </c>
      <c r="J11" s="15">
        <v>114824</v>
      </c>
      <c r="K11" s="15">
        <v>207820</v>
      </c>
      <c r="L11" s="13">
        <f t="shared" si="1"/>
        <v>1642078</v>
      </c>
      <c r="M11" s="60"/>
    </row>
    <row r="12" spans="1:13" ht="17.25" customHeight="1">
      <c r="A12" s="14" t="s">
        <v>73</v>
      </c>
      <c r="B12" s="15">
        <v>9781</v>
      </c>
      <c r="C12" s="15">
        <v>7543</v>
      </c>
      <c r="D12" s="15">
        <v>25194</v>
      </c>
      <c r="E12" s="15">
        <v>24159</v>
      </c>
      <c r="F12" s="15">
        <v>21241</v>
      </c>
      <c r="G12" s="15">
        <v>12300</v>
      </c>
      <c r="H12" s="15">
        <v>6612</v>
      </c>
      <c r="I12" s="15">
        <v>6581</v>
      </c>
      <c r="J12" s="15">
        <v>7940</v>
      </c>
      <c r="K12" s="15">
        <v>13335</v>
      </c>
      <c r="L12" s="13">
        <f t="shared" si="1"/>
        <v>134686</v>
      </c>
      <c r="M12" s="60"/>
    </row>
    <row r="13" spans="1:13" ht="17.25" customHeight="1">
      <c r="A13" s="14" t="s">
        <v>74</v>
      </c>
      <c r="B13" s="15">
        <f>+B11-B12</f>
        <v>75932</v>
      </c>
      <c r="C13" s="15">
        <f aca="true" t="shared" si="3" ref="C13:K13">+C11-C12</f>
        <v>95753</v>
      </c>
      <c r="D13" s="15">
        <f t="shared" si="3"/>
        <v>273830</v>
      </c>
      <c r="E13" s="15">
        <f t="shared" si="3"/>
        <v>223812</v>
      </c>
      <c r="F13" s="15">
        <f t="shared" si="3"/>
        <v>235223</v>
      </c>
      <c r="G13" s="15">
        <f t="shared" si="3"/>
        <v>125523</v>
      </c>
      <c r="H13" s="15">
        <f t="shared" si="3"/>
        <v>70729</v>
      </c>
      <c r="I13" s="15">
        <f t="shared" si="3"/>
        <v>105221</v>
      </c>
      <c r="J13" s="15">
        <f t="shared" si="3"/>
        <v>106884</v>
      </c>
      <c r="K13" s="15">
        <f t="shared" si="3"/>
        <v>194485</v>
      </c>
      <c r="L13" s="13">
        <f t="shared" si="1"/>
        <v>1507392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21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75</v>
      </c>
      <c r="B16" s="20">
        <v>-0.0782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22</v>
      </c>
      <c r="B18" s="22">
        <v>1.226866111630049</v>
      </c>
      <c r="C18" s="22">
        <v>1.16909387038144</v>
      </c>
      <c r="D18" s="22">
        <v>1.059590290465631</v>
      </c>
      <c r="E18" s="22">
        <v>1.069058470970477</v>
      </c>
      <c r="F18" s="22">
        <v>1.215103108606627</v>
      </c>
      <c r="G18" s="22">
        <v>1.199836237356207</v>
      </c>
      <c r="H18" s="22">
        <v>1.071398096785816</v>
      </c>
      <c r="I18" s="22">
        <v>1.191063936218436</v>
      </c>
      <c r="J18" s="22">
        <v>1.300444138659862</v>
      </c>
      <c r="K18" s="22">
        <v>1.109967480137422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68</v>
      </c>
      <c r="B20" s="25">
        <f>SUM(B21:B28)</f>
        <v>818977.7899999999</v>
      </c>
      <c r="C20" s="25">
        <f aca="true" t="shared" si="4" ref="C20:K20">SUM(C21:C28)</f>
        <v>540757.7999999999</v>
      </c>
      <c r="D20" s="25">
        <f t="shared" si="4"/>
        <v>1705993.6300000001</v>
      </c>
      <c r="E20" s="25">
        <f t="shared" si="4"/>
        <v>1428477.2799999996</v>
      </c>
      <c r="F20" s="25">
        <f t="shared" si="4"/>
        <v>1498458.46</v>
      </c>
      <c r="G20" s="25">
        <f t="shared" si="4"/>
        <v>887642.57</v>
      </c>
      <c r="H20" s="25">
        <f t="shared" si="4"/>
        <v>486303.88000000006</v>
      </c>
      <c r="I20" s="25">
        <f t="shared" si="4"/>
        <v>629310.78</v>
      </c>
      <c r="J20" s="25">
        <f t="shared" si="4"/>
        <v>774481.32</v>
      </c>
      <c r="K20" s="25">
        <f t="shared" si="4"/>
        <v>971896.36</v>
      </c>
      <c r="L20" s="25">
        <f>SUM(B20:K20)</f>
        <v>9742299.87</v>
      </c>
      <c r="M20"/>
    </row>
    <row r="21" spans="1:13" ht="17.25" customHeight="1">
      <c r="A21" s="26" t="s">
        <v>23</v>
      </c>
      <c r="B21" s="56">
        <f>ROUND((B15+B16)*B7,2)</f>
        <v>662529.5</v>
      </c>
      <c r="C21" s="56">
        <f aca="true" t="shared" si="5" ref="C21:K21">ROUND((C15+C16)*C7,2)</f>
        <v>450320.86</v>
      </c>
      <c r="D21" s="56">
        <f t="shared" si="5"/>
        <v>1555632.14</v>
      </c>
      <c r="E21" s="56">
        <f t="shared" si="5"/>
        <v>1299090.2</v>
      </c>
      <c r="F21" s="56">
        <f t="shared" si="5"/>
        <v>1180451.3</v>
      </c>
      <c r="G21" s="56">
        <f t="shared" si="5"/>
        <v>709640.93</v>
      </c>
      <c r="H21" s="56">
        <f t="shared" si="5"/>
        <v>433934.32</v>
      </c>
      <c r="I21" s="56">
        <f t="shared" si="5"/>
        <v>514974.7</v>
      </c>
      <c r="J21" s="56">
        <f t="shared" si="5"/>
        <v>576896.83</v>
      </c>
      <c r="K21" s="56">
        <f t="shared" si="5"/>
        <v>849201.91</v>
      </c>
      <c r="L21" s="33">
        <f aca="true" t="shared" si="6" ref="L21:L28">SUM(B21:K21)</f>
        <v>8232672.69</v>
      </c>
      <c r="M21"/>
    </row>
    <row r="22" spans="1:13" ht="17.25" customHeight="1">
      <c r="A22" s="27" t="s">
        <v>24</v>
      </c>
      <c r="B22" s="33">
        <f aca="true" t="shared" si="7" ref="B22:K22">IF(B18&lt;&gt;0,ROUND((B18-1)*B21,2),0)</f>
        <v>150305.49</v>
      </c>
      <c r="C22" s="33">
        <f t="shared" si="7"/>
        <v>76146.5</v>
      </c>
      <c r="D22" s="33">
        <f t="shared" si="7"/>
        <v>92700.57</v>
      </c>
      <c r="E22" s="33">
        <f t="shared" si="7"/>
        <v>89713.18</v>
      </c>
      <c r="F22" s="33">
        <f t="shared" si="7"/>
        <v>253918.74</v>
      </c>
      <c r="G22" s="33">
        <f t="shared" si="7"/>
        <v>141811.97</v>
      </c>
      <c r="H22" s="33">
        <f t="shared" si="7"/>
        <v>30982.08</v>
      </c>
      <c r="I22" s="33">
        <f t="shared" si="7"/>
        <v>98393.09</v>
      </c>
      <c r="J22" s="33">
        <f t="shared" si="7"/>
        <v>173325.27</v>
      </c>
      <c r="K22" s="33">
        <f t="shared" si="7"/>
        <v>93384.59</v>
      </c>
      <c r="L22" s="33">
        <f t="shared" si="6"/>
        <v>1200681.48</v>
      </c>
      <c r="M22"/>
    </row>
    <row r="23" spans="1:13" ht="17.25" customHeight="1">
      <c r="A23" s="27" t="s">
        <v>25</v>
      </c>
      <c r="B23" s="33">
        <v>3247.87</v>
      </c>
      <c r="C23" s="33">
        <v>11727.75</v>
      </c>
      <c r="D23" s="33">
        <v>51588.87</v>
      </c>
      <c r="E23" s="33">
        <v>34091.94</v>
      </c>
      <c r="F23" s="33">
        <v>60161.17</v>
      </c>
      <c r="G23" s="33">
        <v>34965.49</v>
      </c>
      <c r="H23" s="33">
        <v>18912.52</v>
      </c>
      <c r="I23" s="33">
        <v>13254.9</v>
      </c>
      <c r="J23" s="33">
        <v>19589.7</v>
      </c>
      <c r="K23" s="33">
        <v>24311.1</v>
      </c>
      <c r="L23" s="33">
        <f t="shared" si="6"/>
        <v>271851.31</v>
      </c>
      <c r="M23"/>
    </row>
    <row r="24" spans="1:13" ht="17.25" customHeight="1">
      <c r="A24" s="27" t="s">
        <v>26</v>
      </c>
      <c r="B24" s="33">
        <v>1787.07</v>
      </c>
      <c r="C24" s="29">
        <v>1787.07</v>
      </c>
      <c r="D24" s="29">
        <v>3574.14</v>
      </c>
      <c r="E24" s="29">
        <v>3574.14</v>
      </c>
      <c r="F24" s="33">
        <v>1787.07</v>
      </c>
      <c r="G24" s="29">
        <v>0</v>
      </c>
      <c r="H24" s="33">
        <v>1787.07</v>
      </c>
      <c r="I24" s="29">
        <v>1787.07</v>
      </c>
      <c r="J24" s="29">
        <v>3574.14</v>
      </c>
      <c r="K24" s="29">
        <v>3574.14</v>
      </c>
      <c r="L24" s="33">
        <f t="shared" si="6"/>
        <v>23231.91</v>
      </c>
      <c r="M24"/>
    </row>
    <row r="25" spans="1:13" ht="17.25" customHeight="1">
      <c r="A25" s="27" t="s">
        <v>27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76</v>
      </c>
      <c r="B26" s="33">
        <v>638.02</v>
      </c>
      <c r="C26" s="33">
        <v>422.65</v>
      </c>
      <c r="D26" s="33">
        <v>1329.87</v>
      </c>
      <c r="E26" s="33">
        <v>1114.51</v>
      </c>
      <c r="F26" s="33">
        <v>1168.35</v>
      </c>
      <c r="G26" s="33">
        <v>691.86</v>
      </c>
      <c r="H26" s="33">
        <v>379.58</v>
      </c>
      <c r="I26" s="33">
        <v>489.95</v>
      </c>
      <c r="J26" s="33">
        <v>603.02</v>
      </c>
      <c r="K26" s="33">
        <v>759.16</v>
      </c>
      <c r="L26" s="33">
        <f t="shared" si="6"/>
        <v>7596.969999999999</v>
      </c>
      <c r="M26" s="60"/>
    </row>
    <row r="27" spans="1:13" ht="17.25" customHeight="1">
      <c r="A27" s="27" t="s">
        <v>77</v>
      </c>
      <c r="B27" s="33">
        <v>324.62</v>
      </c>
      <c r="C27" s="33">
        <v>245.47</v>
      </c>
      <c r="D27" s="33">
        <v>796.5</v>
      </c>
      <c r="E27" s="33">
        <v>609.15</v>
      </c>
      <c r="F27" s="33">
        <v>664.41</v>
      </c>
      <c r="G27" s="33">
        <v>370.75</v>
      </c>
      <c r="H27" s="33">
        <v>210.24</v>
      </c>
      <c r="I27" s="33">
        <v>280.31</v>
      </c>
      <c r="J27" s="33">
        <v>337.71</v>
      </c>
      <c r="K27" s="33">
        <v>455.49</v>
      </c>
      <c r="L27" s="33">
        <f t="shared" si="6"/>
        <v>4294.650000000001</v>
      </c>
      <c r="M27" s="60"/>
    </row>
    <row r="28" spans="1:13" ht="17.25" customHeight="1">
      <c r="A28" s="27" t="s">
        <v>78</v>
      </c>
      <c r="B28" s="33">
        <v>145.22</v>
      </c>
      <c r="C28" s="33">
        <v>107.5</v>
      </c>
      <c r="D28" s="33">
        <v>371.54</v>
      </c>
      <c r="E28" s="33">
        <v>284.16</v>
      </c>
      <c r="F28" s="33">
        <v>307.42</v>
      </c>
      <c r="G28" s="33">
        <v>161.57</v>
      </c>
      <c r="H28" s="33">
        <v>98.07</v>
      </c>
      <c r="I28" s="33">
        <v>130.76</v>
      </c>
      <c r="J28" s="33">
        <v>154.65</v>
      </c>
      <c r="K28" s="33">
        <v>209.97</v>
      </c>
      <c r="L28" s="33">
        <f t="shared" si="6"/>
        <v>1970.8600000000001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28</v>
      </c>
      <c r="B31" s="33">
        <f aca="true" t="shared" si="8" ref="B31:K31">+B32+B37+B50</f>
        <v>-134142.96</v>
      </c>
      <c r="C31" s="33">
        <f t="shared" si="8"/>
        <v>-30695.01</v>
      </c>
      <c r="D31" s="33">
        <f t="shared" si="8"/>
        <v>-93159.73000000001</v>
      </c>
      <c r="E31" s="33">
        <f t="shared" si="8"/>
        <v>-76227.9800000001</v>
      </c>
      <c r="F31" s="33">
        <f t="shared" si="8"/>
        <v>-66283.95999999999</v>
      </c>
      <c r="G31" s="33">
        <f t="shared" si="8"/>
        <v>-47063.96000000001</v>
      </c>
      <c r="H31" s="33">
        <f t="shared" si="8"/>
        <v>-28609.02</v>
      </c>
      <c r="I31" s="33">
        <f t="shared" si="8"/>
        <v>-36759.14</v>
      </c>
      <c r="J31" s="33">
        <f t="shared" si="8"/>
        <v>-35059.57</v>
      </c>
      <c r="K31" s="33">
        <f t="shared" si="8"/>
        <v>-57690.200000000004</v>
      </c>
      <c r="L31" s="33">
        <f aca="true" t="shared" si="9" ref="L31:L38">SUM(B31:K31)</f>
        <v>-605691.5300000001</v>
      </c>
      <c r="M31"/>
    </row>
    <row r="32" spans="1:13" ht="18.75" customHeight="1">
      <c r="A32" s="27" t="s">
        <v>29</v>
      </c>
      <c r="B32" s="33">
        <f>B33+B34+B35+B36</f>
        <v>-27539.6</v>
      </c>
      <c r="C32" s="33">
        <f aca="true" t="shared" si="10" ref="C32:K32">C33+C34+C35+C36</f>
        <v>-28344.8</v>
      </c>
      <c r="D32" s="33">
        <f t="shared" si="10"/>
        <v>-85764.8</v>
      </c>
      <c r="E32" s="33">
        <f t="shared" si="10"/>
        <v>-64328</v>
      </c>
      <c r="F32" s="33">
        <f t="shared" si="10"/>
        <v>-59787.2</v>
      </c>
      <c r="G32" s="33">
        <f t="shared" si="10"/>
        <v>-43216.8</v>
      </c>
      <c r="H32" s="33">
        <f t="shared" si="10"/>
        <v>-19976</v>
      </c>
      <c r="I32" s="33">
        <f t="shared" si="10"/>
        <v>-34034.69</v>
      </c>
      <c r="J32" s="33">
        <f t="shared" si="10"/>
        <v>-31706.4</v>
      </c>
      <c r="K32" s="33">
        <f t="shared" si="10"/>
        <v>-53468.8</v>
      </c>
      <c r="L32" s="33">
        <f t="shared" si="9"/>
        <v>-448167.09</v>
      </c>
      <c r="M32"/>
    </row>
    <row r="33" spans="1:13" s="36" customFormat="1" ht="18.75" customHeight="1">
      <c r="A33" s="34" t="s">
        <v>53</v>
      </c>
      <c r="B33" s="33">
        <f aca="true" t="shared" si="11" ref="B33:K33">-ROUND((B9)*$E$3,2)</f>
        <v>-27539.6</v>
      </c>
      <c r="C33" s="33">
        <f t="shared" si="11"/>
        <v>-28344.8</v>
      </c>
      <c r="D33" s="33">
        <f t="shared" si="11"/>
        <v>-85764.8</v>
      </c>
      <c r="E33" s="33">
        <f t="shared" si="11"/>
        <v>-64328</v>
      </c>
      <c r="F33" s="33">
        <f t="shared" si="11"/>
        <v>-59787.2</v>
      </c>
      <c r="G33" s="33">
        <f t="shared" si="11"/>
        <v>-43216.8</v>
      </c>
      <c r="H33" s="33">
        <f t="shared" si="11"/>
        <v>-19976</v>
      </c>
      <c r="I33" s="33">
        <f t="shared" si="11"/>
        <v>-24266</v>
      </c>
      <c r="J33" s="33">
        <f t="shared" si="11"/>
        <v>-31706.4</v>
      </c>
      <c r="K33" s="33">
        <f t="shared" si="11"/>
        <v>-53468.8</v>
      </c>
      <c r="L33" s="33">
        <f t="shared" si="9"/>
        <v>-438398.4</v>
      </c>
      <c r="M33" s="35"/>
    </row>
    <row r="34" spans="1:13" ht="18.75" customHeight="1">
      <c r="A34" s="37" t="s">
        <v>30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31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32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-9768.69</v>
      </c>
      <c r="J36" s="17">
        <v>0</v>
      </c>
      <c r="K36" s="17">
        <v>0</v>
      </c>
      <c r="L36" s="33">
        <f t="shared" si="9"/>
        <v>-9768.69</v>
      </c>
      <c r="M36"/>
    </row>
    <row r="37" spans="1:13" s="36" customFormat="1" ht="18.75" customHeight="1">
      <c r="A37" s="27" t="s">
        <v>33</v>
      </c>
      <c r="B37" s="38">
        <f>SUM(B38:B49)</f>
        <v>-106603.36</v>
      </c>
      <c r="C37" s="38">
        <f aca="true" t="shared" si="12" ref="C37:K37">SUM(C38:C49)</f>
        <v>-2350.21</v>
      </c>
      <c r="D37" s="38">
        <f t="shared" si="12"/>
        <v>-7394.93</v>
      </c>
      <c r="E37" s="38">
        <f t="shared" si="12"/>
        <v>-11899.980000000101</v>
      </c>
      <c r="F37" s="38">
        <f t="shared" si="12"/>
        <v>-6496.76</v>
      </c>
      <c r="G37" s="38">
        <f t="shared" si="12"/>
        <v>-3847.16</v>
      </c>
      <c r="H37" s="38">
        <f t="shared" si="12"/>
        <v>-8633.02</v>
      </c>
      <c r="I37" s="38">
        <f t="shared" si="12"/>
        <v>-2724.45</v>
      </c>
      <c r="J37" s="38">
        <f t="shared" si="12"/>
        <v>-3353.17</v>
      </c>
      <c r="K37" s="38">
        <f t="shared" si="12"/>
        <v>-4221.4</v>
      </c>
      <c r="L37" s="33">
        <f t="shared" si="9"/>
        <v>-157524.44000000012</v>
      </c>
      <c r="M37"/>
    </row>
    <row r="38" spans="1:13" ht="18.75" customHeight="1">
      <c r="A38" s="37" t="s">
        <v>34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35</v>
      </c>
      <c r="B39" s="33">
        <v>-25002.65</v>
      </c>
      <c r="C39" s="17">
        <v>0</v>
      </c>
      <c r="D39" s="17">
        <v>0</v>
      </c>
      <c r="E39" s="33">
        <v>-5702.61</v>
      </c>
      <c r="F39" s="28">
        <v>0</v>
      </c>
      <c r="G39" s="28">
        <v>0</v>
      </c>
      <c r="H39" s="33">
        <v>-6522.32</v>
      </c>
      <c r="I39" s="17">
        <v>0</v>
      </c>
      <c r="J39" s="28">
        <v>0</v>
      </c>
      <c r="K39" s="17">
        <v>0</v>
      </c>
      <c r="L39" s="33">
        <f>SUM(B39:K39)</f>
        <v>-37227.58</v>
      </c>
      <c r="M39"/>
    </row>
    <row r="40" spans="1:13" ht="18.75" customHeight="1">
      <c r="A40" s="37" t="s">
        <v>36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37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38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40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69</v>
      </c>
      <c r="B46" s="17">
        <v>0</v>
      </c>
      <c r="C46" s="17">
        <v>0</v>
      </c>
      <c r="D46" s="17">
        <v>0</v>
      </c>
      <c r="E46" s="17">
        <v>1080000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1615500</v>
      </c>
    </row>
    <row r="47" spans="1:12" ht="18.75" customHeight="1">
      <c r="A47" s="37" t="s">
        <v>70</v>
      </c>
      <c r="B47" s="17">
        <v>0</v>
      </c>
      <c r="C47" s="17">
        <v>0</v>
      </c>
      <c r="D47" s="17">
        <v>0</v>
      </c>
      <c r="E47" s="17">
        <v>-1080000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-1615500</v>
      </c>
    </row>
    <row r="48" spans="1:12" ht="18.75" customHeight="1">
      <c r="A48" s="37" t="s">
        <v>71</v>
      </c>
      <c r="B48" s="17">
        <v>-3547.77</v>
      </c>
      <c r="C48" s="17">
        <v>-2350.21</v>
      </c>
      <c r="D48" s="17">
        <v>-7394.93</v>
      </c>
      <c r="E48" s="17">
        <v>-6197.37</v>
      </c>
      <c r="F48" s="17">
        <v>-6496.76</v>
      </c>
      <c r="G48" s="17">
        <v>-3847.16</v>
      </c>
      <c r="H48" s="17">
        <v>-2110.7</v>
      </c>
      <c r="I48" s="17">
        <v>-2724.45</v>
      </c>
      <c r="J48" s="17">
        <v>-3353.17</v>
      </c>
      <c r="K48" s="17">
        <v>-4221.4</v>
      </c>
      <c r="L48" s="30">
        <f t="shared" si="13"/>
        <v>-42243.92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42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79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80</v>
      </c>
      <c r="B52" s="33">
        <v>-87095.89</v>
      </c>
      <c r="C52" s="33">
        <v>-37169.64</v>
      </c>
      <c r="D52" s="33">
        <v>-134941.58</v>
      </c>
      <c r="E52" s="33">
        <v>-131422.54</v>
      </c>
      <c r="F52" s="33">
        <v>-117862.06</v>
      </c>
      <c r="G52" s="33">
        <v>-73947.6</v>
      </c>
      <c r="H52" s="33">
        <v>-39231.64</v>
      </c>
      <c r="I52" s="33">
        <v>-35301.8</v>
      </c>
      <c r="J52" s="33">
        <v>-50392</v>
      </c>
      <c r="K52" s="33">
        <v>-58918.03</v>
      </c>
      <c r="L52" s="33">
        <f t="shared" si="14"/>
        <v>-766282.7800000001</v>
      </c>
      <c r="M52" s="57"/>
    </row>
    <row r="53" spans="1:13" ht="18.75" customHeight="1">
      <c r="A53" s="37" t="s">
        <v>81</v>
      </c>
      <c r="B53" s="33">
        <v>87095.89</v>
      </c>
      <c r="C53" s="33">
        <v>37169.64</v>
      </c>
      <c r="D53" s="33">
        <v>134941.58</v>
      </c>
      <c r="E53" s="33">
        <v>131422.54</v>
      </c>
      <c r="F53" s="33">
        <v>117862.06</v>
      </c>
      <c r="G53" s="33">
        <v>73947.6</v>
      </c>
      <c r="H53" s="33">
        <v>39231.64</v>
      </c>
      <c r="I53" s="33">
        <v>35301.8</v>
      </c>
      <c r="J53" s="33">
        <v>50392</v>
      </c>
      <c r="K53" s="33">
        <v>58918.03</v>
      </c>
      <c r="L53" s="33">
        <f t="shared" si="14"/>
        <v>766282.7800000001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43</v>
      </c>
      <c r="B55" s="41">
        <f aca="true" t="shared" si="16" ref="B55:K55">IF(B20+B31+B44+B56&lt;0,0,B20+B31+B56)</f>
        <v>684834.83</v>
      </c>
      <c r="C55" s="41">
        <f t="shared" si="16"/>
        <v>510062.7899999999</v>
      </c>
      <c r="D55" s="41">
        <f t="shared" si="16"/>
        <v>1612833.9000000001</v>
      </c>
      <c r="E55" s="41">
        <f t="shared" si="16"/>
        <v>1352249.2999999993</v>
      </c>
      <c r="F55" s="41">
        <f t="shared" si="16"/>
        <v>1432174.5</v>
      </c>
      <c r="G55" s="41">
        <f t="shared" si="16"/>
        <v>840578.61</v>
      </c>
      <c r="H55" s="41">
        <f t="shared" si="16"/>
        <v>457694.86000000004</v>
      </c>
      <c r="I55" s="41">
        <f t="shared" si="16"/>
        <v>592551.64</v>
      </c>
      <c r="J55" s="41">
        <f t="shared" si="16"/>
        <v>739421.75</v>
      </c>
      <c r="K55" s="41">
        <f t="shared" si="16"/>
        <v>914206.16</v>
      </c>
      <c r="L55" s="42">
        <f t="shared" si="14"/>
        <v>9136608.34</v>
      </c>
      <c r="M55" s="55"/>
    </row>
    <row r="56" spans="1:13" ht="18.75" customHeight="1">
      <c r="A56" s="27" t="s">
        <v>44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45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46</v>
      </c>
      <c r="B61" s="41">
        <f>SUM(B62:B75)</f>
        <v>684834.83</v>
      </c>
      <c r="C61" s="41">
        <f aca="true" t="shared" si="18" ref="C61:J61">SUM(C62:C73)</f>
        <v>510062.79</v>
      </c>
      <c r="D61" s="41">
        <f t="shared" si="18"/>
        <v>1612833.9009781736</v>
      </c>
      <c r="E61" s="41">
        <f t="shared" si="18"/>
        <v>1352249.3027731748</v>
      </c>
      <c r="F61" s="41">
        <f t="shared" si="18"/>
        <v>1432174.504180911</v>
      </c>
      <c r="G61" s="41">
        <f t="shared" si="18"/>
        <v>840578.613285273</v>
      </c>
      <c r="H61" s="41">
        <f t="shared" si="18"/>
        <v>457694.86454080883</v>
      </c>
      <c r="I61" s="41">
        <f>SUM(I62:I78)</f>
        <v>592551.6432254142</v>
      </c>
      <c r="J61" s="41">
        <f t="shared" si="18"/>
        <v>739421.7511504209</v>
      </c>
      <c r="K61" s="41">
        <f>SUM(K62:K75)</f>
        <v>914206.16</v>
      </c>
      <c r="L61" s="46">
        <f>SUM(B61:K61)</f>
        <v>9136608.360134175</v>
      </c>
      <c r="M61" s="40"/>
    </row>
    <row r="62" spans="1:13" ht="18.75" customHeight="1">
      <c r="A62" s="47" t="s">
        <v>47</v>
      </c>
      <c r="B62" s="48">
        <v>684834.83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684834.83</v>
      </c>
      <c r="M62"/>
    </row>
    <row r="63" spans="1:13" ht="18.75" customHeight="1">
      <c r="A63" s="47" t="s">
        <v>56</v>
      </c>
      <c r="B63" s="17">
        <v>0</v>
      </c>
      <c r="C63" s="48">
        <v>445947.89999999997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445947.89999999997</v>
      </c>
      <c r="M63"/>
    </row>
    <row r="64" spans="1:13" ht="18.75" customHeight="1">
      <c r="A64" s="47" t="s">
        <v>57</v>
      </c>
      <c r="B64" s="17">
        <v>0</v>
      </c>
      <c r="C64" s="48">
        <v>64114.89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64114.89</v>
      </c>
      <c r="M64" s="58"/>
    </row>
    <row r="65" spans="1:12" ht="18.75" customHeight="1">
      <c r="A65" s="47" t="s">
        <v>48</v>
      </c>
      <c r="B65" s="17">
        <v>0</v>
      </c>
      <c r="C65" s="17">
        <v>0</v>
      </c>
      <c r="D65" s="48">
        <v>1612833.9009781736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1612833.9009781736</v>
      </c>
    </row>
    <row r="66" spans="1:12" ht="18.75" customHeight="1">
      <c r="A66" s="47" t="s">
        <v>49</v>
      </c>
      <c r="B66" s="17">
        <v>0</v>
      </c>
      <c r="C66" s="17">
        <v>0</v>
      </c>
      <c r="D66" s="17">
        <v>0</v>
      </c>
      <c r="E66" s="48">
        <v>1352249.3027731748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1352249.3027731748</v>
      </c>
    </row>
    <row r="67" spans="1:12" ht="18.75" customHeight="1">
      <c r="A67" s="47" t="s">
        <v>50</v>
      </c>
      <c r="B67" s="17">
        <v>0</v>
      </c>
      <c r="C67" s="17">
        <v>0</v>
      </c>
      <c r="D67" s="17">
        <v>0</v>
      </c>
      <c r="E67" s="17">
        <v>0</v>
      </c>
      <c r="F67" s="48">
        <v>1432174.504180911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1432174.504180911</v>
      </c>
    </row>
    <row r="68" spans="1:12" ht="18.75" customHeight="1">
      <c r="A68" s="47" t="s">
        <v>51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840578.613285273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840578.613285273</v>
      </c>
    </row>
    <row r="69" spans="1:12" ht="18.75" customHeight="1">
      <c r="A69" s="47" t="s">
        <v>52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457694.86454080883</v>
      </c>
      <c r="I69" s="17">
        <v>0</v>
      </c>
      <c r="J69" s="17">
        <v>0</v>
      </c>
      <c r="K69" s="17">
        <v>0</v>
      </c>
      <c r="L69" s="46">
        <f t="shared" si="19"/>
        <v>457694.86454080883</v>
      </c>
    </row>
    <row r="70" spans="1:12" ht="18.75" customHeight="1">
      <c r="A70" s="47" t="s">
        <v>82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592551.6432254142</v>
      </c>
      <c r="J70" s="17">
        <v>0</v>
      </c>
      <c r="K70" s="17">
        <v>0</v>
      </c>
      <c r="L70" s="46">
        <f t="shared" si="19"/>
        <v>592551.6432254142</v>
      </c>
    </row>
    <row r="71" spans="1:12" ht="18.75" customHeight="1">
      <c r="A71" s="47" t="s">
        <v>54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739421.7511504209</v>
      </c>
      <c r="K71" s="17">
        <v>0</v>
      </c>
      <c r="L71" s="46">
        <f t="shared" si="19"/>
        <v>739421.7511504209</v>
      </c>
    </row>
    <row r="72" spans="1:12" ht="18.75" customHeight="1">
      <c r="A72" s="47" t="s">
        <v>64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530696.68</v>
      </c>
      <c r="L72" s="46">
        <f t="shared" si="19"/>
        <v>530696.68</v>
      </c>
    </row>
    <row r="73" spans="1:12" ht="18.75" customHeight="1">
      <c r="A73" s="47" t="s">
        <v>65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383509.48</v>
      </c>
      <c r="L73" s="46">
        <f t="shared" si="19"/>
        <v>383509.48</v>
      </c>
    </row>
    <row r="74" spans="1:12" ht="18.75" customHeight="1">
      <c r="A74" s="47" t="s">
        <v>66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67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83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2023-01-16T20:36:46Z</dcterms:modified>
  <cp:category/>
  <cp:version/>
  <cp:contentType/>
  <cp:contentStatus/>
</cp:coreProperties>
</file>