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<sst xmlns="http://schemas.openxmlformats.org/spreadsheetml/2006/main" count="83" uniqueCount="80">
  <si>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</si>
  <si>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</si>
  <si>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</si>
  <si>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</si>
  <si>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</si>
  <si>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</si>
  <si>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</si>
  <si>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</si>
  <si>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</si>
  <si>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</si>
  <si>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</si>
  <si>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</si>
  <si>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</si>
  <si>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</si>
  <si>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</si>
  <si>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</si>
  <si>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</si>
  <si>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</si>
  <si>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</si>
  <si>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</si>
  <si>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</si>
  <si>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</si>
  <si>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</si>
  <si>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</si>
  <si>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</si>
  <si>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</si>
  <si>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</si>
  <si>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</si>
  <si>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</si>
  <si>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</si>
  <si>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</si>
  <si>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</si>
  <si>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</si>
  <si>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</si>
  <si>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</si>
  <si>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</si>
  <si>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</si>
  <si>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</si>
  <si>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</si>
  <si>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</si>
  <si>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</si>
  <si>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</si>
  <si>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</si>
  <si>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</si>
  <si>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</si>
  <si>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</si>
  <si>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</si>
  <si>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</si>
  <si>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</si>
  <si>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</si>
  <si>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</si>
  <si>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>5.4. Revisão de Remuneração pelo Serviço Atende</t>
  </si>
  <si>
    <t>6. Remuneração Líquida a Pagar (4. + 5.)</t>
  </si>
  <si>
    <t>7. Ajuste do Dia Anterior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</si>
  <si>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</si>
  <si>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</si>
  <si>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</si>
  <si>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</si>
  <si>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</si>
  <si>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</si>
  <si>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</si>
  <si>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</si>
  <si>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</si>
  <si>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</si>
  <si>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</si>
  <si>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</si>
  <si>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</si>
  <si>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22/03/22 - VENCIMENTO 29/03/22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</si>
  <si>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</si>
  <si>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</si>
  <si>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</si>
  <si>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</si>
  <si>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</si>
  <si>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</si>
  <si>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5.2.9. Desconto do saldo remanescente de investimento em SMGO"</t>
  </si>
  <si>
    <t>5.2.10. Maggi Adm. de Consórcios LTDA</t>
  </si>
  <si>
    <t>5.2.11. Atualização Monetária</t>
  </si>
  <si>
    <t>5.3. Revisão de Remuneração pelo Transporte Coletivo (1)</t>
  </si>
  <si>
    <t>8. Ajuste Para o Dia Seguinte (serviço Atende)</t>
  </si>
  <si>
    <t>Nota: (1) Revisões do período de 19/03 a 03/12/20, lote D7; revisão de passageiros, de fator de transição e de ar comndicionado, mês de fevereiro/22, total de 824.024 passageiros.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</si>
</sst>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8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1" t="s">
        <v>66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21">
      <c r="A2" s="62" t="s">
        <v>67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3" t="s">
        <v>1</v>
      </c>
      <c r="B4" s="63" t="s">
        <v>2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4" t="s">
        <v>3</v>
      </c>
    </row>
    <row r="5" spans="1:15" ht="42" customHeight="1">
      <c r="A5" s="63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3"/>
    </row>
    <row r="6" spans="1:15" ht="20.25" customHeight="1">
      <c r="A6" s="63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3"/>
    </row>
    <row r="7" spans="1:26" ht="18.75" customHeight="1">
      <c r="A7" s="8" t="s">
        <v>27</v>
      </c>
      <c r="B7" s="9">
        <f aca="true" t="shared" si="0" ref="B7:O7">B8+B11</f>
        <v>398929</v>
      </c>
      <c r="C7" s="9">
        <f t="shared" si="0"/>
        <v>282806</v>
      </c>
      <c r="D7" s="9">
        <f t="shared" si="0"/>
        <v>270673</v>
      </c>
      <c r="E7" s="9">
        <f t="shared" si="0"/>
        <v>67873</v>
      </c>
      <c r="F7" s="9">
        <f t="shared" si="0"/>
        <v>226301</v>
      </c>
      <c r="G7" s="9">
        <f t="shared" si="0"/>
        <v>371496</v>
      </c>
      <c r="H7" s="9">
        <f t="shared" si="0"/>
        <v>42183</v>
      </c>
      <c r="I7" s="9">
        <f t="shared" si="0"/>
        <v>286625</v>
      </c>
      <c r="J7" s="9">
        <f t="shared" si="0"/>
        <v>239967</v>
      </c>
      <c r="K7" s="9">
        <f t="shared" si="0"/>
        <v>355423</v>
      </c>
      <c r="L7" s="9">
        <f t="shared" si="0"/>
        <v>258656</v>
      </c>
      <c r="M7" s="9">
        <f t="shared" si="0"/>
        <v>129264</v>
      </c>
      <c r="N7" s="9">
        <f t="shared" si="0"/>
        <v>84046</v>
      </c>
      <c r="O7" s="9">
        <f t="shared" si="0"/>
        <v>3014242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15218</v>
      </c>
      <c r="C8" s="11">
        <f t="shared" si="1"/>
        <v>16292</v>
      </c>
      <c r="D8" s="11">
        <f t="shared" si="1"/>
        <v>10679</v>
      </c>
      <c r="E8" s="11">
        <f t="shared" si="1"/>
        <v>2366</v>
      </c>
      <c r="F8" s="11">
        <f t="shared" si="1"/>
        <v>8587</v>
      </c>
      <c r="G8" s="11">
        <f t="shared" si="1"/>
        <v>13349</v>
      </c>
      <c r="H8" s="11">
        <f t="shared" si="1"/>
        <v>2213</v>
      </c>
      <c r="I8" s="11">
        <f t="shared" si="1"/>
        <v>16884</v>
      </c>
      <c r="J8" s="11">
        <f t="shared" si="1"/>
        <v>12975</v>
      </c>
      <c r="K8" s="11">
        <f t="shared" si="1"/>
        <v>9944</v>
      </c>
      <c r="L8" s="11">
        <f t="shared" si="1"/>
        <v>7866</v>
      </c>
      <c r="M8" s="11">
        <f t="shared" si="1"/>
        <v>6001</v>
      </c>
      <c r="N8" s="11">
        <f t="shared" si="1"/>
        <v>4897</v>
      </c>
      <c r="O8" s="11">
        <f t="shared" si="1"/>
        <v>127271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15218</v>
      </c>
      <c r="C9" s="11">
        <v>16292</v>
      </c>
      <c r="D9" s="11">
        <v>10679</v>
      </c>
      <c r="E9" s="11">
        <v>2366</v>
      </c>
      <c r="F9" s="11">
        <v>8587</v>
      </c>
      <c r="G9" s="11">
        <v>13349</v>
      </c>
      <c r="H9" s="11">
        <v>2213</v>
      </c>
      <c r="I9" s="11">
        <v>16882</v>
      </c>
      <c r="J9" s="11">
        <v>12975</v>
      </c>
      <c r="K9" s="11">
        <v>9931</v>
      </c>
      <c r="L9" s="11">
        <v>7866</v>
      </c>
      <c r="M9" s="11">
        <v>5993</v>
      </c>
      <c r="N9" s="11">
        <v>4882</v>
      </c>
      <c r="O9" s="11">
        <f>SUM(B9:N9)</f>
        <v>127233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2</v>
      </c>
      <c r="J10" s="13">
        <v>0</v>
      </c>
      <c r="K10" s="13">
        <v>13</v>
      </c>
      <c r="L10" s="13">
        <v>0</v>
      </c>
      <c r="M10" s="13">
        <v>8</v>
      </c>
      <c r="N10" s="13">
        <v>15</v>
      </c>
      <c r="O10" s="11">
        <f>SUM(B10:N10)</f>
        <v>38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383711</v>
      </c>
      <c r="C11" s="13">
        <v>266514</v>
      </c>
      <c r="D11" s="13">
        <v>259994</v>
      </c>
      <c r="E11" s="13">
        <v>65507</v>
      </c>
      <c r="F11" s="13">
        <v>217714</v>
      </c>
      <c r="G11" s="13">
        <v>358147</v>
      </c>
      <c r="H11" s="13">
        <v>39970</v>
      </c>
      <c r="I11" s="13">
        <v>269741</v>
      </c>
      <c r="J11" s="13">
        <v>226992</v>
      </c>
      <c r="K11" s="13">
        <v>345479</v>
      </c>
      <c r="L11" s="13">
        <v>250790</v>
      </c>
      <c r="M11" s="13">
        <v>123263</v>
      </c>
      <c r="N11" s="13">
        <v>79149</v>
      </c>
      <c r="O11" s="11">
        <f>SUM(B11:N11)</f>
        <v>2886971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26" t="s">
        <v>68</v>
      </c>
      <c r="B14" s="17">
        <v>0.1239</v>
      </c>
      <c r="C14" s="17">
        <v>0.128</v>
      </c>
      <c r="D14" s="17">
        <v>0.1122</v>
      </c>
      <c r="E14" s="17">
        <v>0.1918</v>
      </c>
      <c r="F14" s="17">
        <v>0.1301</v>
      </c>
      <c r="G14" s="17">
        <v>0.107</v>
      </c>
      <c r="H14" s="17">
        <v>0.1437</v>
      </c>
      <c r="I14" s="17">
        <v>0.1271</v>
      </c>
      <c r="J14" s="17">
        <v>0.1278</v>
      </c>
      <c r="K14" s="17">
        <v>0.1208</v>
      </c>
      <c r="L14" s="17">
        <v>0.1376</v>
      </c>
      <c r="M14" s="17">
        <v>0.1587</v>
      </c>
      <c r="N14" s="17">
        <v>0.1434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1.198685663468001</v>
      </c>
      <c r="C16" s="19">
        <v>1.231234964612872</v>
      </c>
      <c r="D16" s="19">
        <v>1.19180945374531</v>
      </c>
      <c r="E16" s="19">
        <v>0.905630034196166</v>
      </c>
      <c r="F16" s="19">
        <v>1.360743119048895</v>
      </c>
      <c r="G16" s="19">
        <v>1.446757097048941</v>
      </c>
      <c r="H16" s="19">
        <v>1.724730252120601</v>
      </c>
      <c r="I16" s="19">
        <v>1.20419225335104</v>
      </c>
      <c r="J16" s="19">
        <v>1.299082673205627</v>
      </c>
      <c r="K16" s="19">
        <v>1.14297779902416</v>
      </c>
      <c r="L16" s="19">
        <v>1.260290846977669</v>
      </c>
      <c r="M16" s="19">
        <v>1.23818307886975</v>
      </c>
      <c r="N16" s="19">
        <v>1.114231057607078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69</v>
      </c>
      <c r="B18" s="24">
        <f>SUM(B19:B27)</f>
        <v>1315938.5900000003</v>
      </c>
      <c r="C18" s="24">
        <f aca="true" t="shared" si="2" ref="C18:O18">SUM(C19:C27)</f>
        <v>969011.6499999999</v>
      </c>
      <c r="D18" s="24">
        <f t="shared" si="2"/>
        <v>775866.2699999999</v>
      </c>
      <c r="E18" s="24">
        <f t="shared" si="2"/>
        <v>258869.89999999997</v>
      </c>
      <c r="F18" s="24">
        <f t="shared" si="2"/>
        <v>858532.7300000002</v>
      </c>
      <c r="G18" s="24">
        <f t="shared" si="2"/>
        <v>1253635.82</v>
      </c>
      <c r="H18" s="24">
        <f t="shared" si="2"/>
        <v>222801.33000000002</v>
      </c>
      <c r="I18" s="24">
        <f t="shared" si="2"/>
        <v>961077.3200000001</v>
      </c>
      <c r="J18" s="24">
        <f t="shared" si="2"/>
        <v>858326.7000000001</v>
      </c>
      <c r="K18" s="24">
        <f t="shared" si="2"/>
        <v>1081181.6</v>
      </c>
      <c r="L18" s="24">
        <f t="shared" si="2"/>
        <v>992406.5900000001</v>
      </c>
      <c r="M18" s="24">
        <f t="shared" si="2"/>
        <v>560786.9700000001</v>
      </c>
      <c r="N18" s="24">
        <f t="shared" si="2"/>
        <v>294361.42</v>
      </c>
      <c r="O18" s="24">
        <f t="shared" si="2"/>
        <v>10402796.89</v>
      </c>
      <c r="Q18" s="25"/>
      <c r="R18" s="59"/>
      <c r="S18" s="59"/>
      <c r="T18" s="59"/>
      <c r="U18" s="59"/>
      <c r="V18" s="59"/>
      <c r="W18" s="59"/>
    </row>
    <row r="19" spans="1:15" ht="18.75" customHeight="1">
      <c r="A19" s="26" t="s">
        <v>34</v>
      </c>
      <c r="B19" s="30">
        <f aca="true" t="shared" si="3" ref="B19:N19">ROUND((B13+B14)*B7,2)</f>
        <v>1007654.76</v>
      </c>
      <c r="C19" s="30">
        <f t="shared" si="3"/>
        <v>737953.98</v>
      </c>
      <c r="D19" s="30">
        <f t="shared" si="3"/>
        <v>619408.09</v>
      </c>
      <c r="E19" s="30">
        <f t="shared" si="3"/>
        <v>265349.49</v>
      </c>
      <c r="F19" s="30">
        <f t="shared" si="3"/>
        <v>600263.4</v>
      </c>
      <c r="G19" s="30">
        <f t="shared" si="3"/>
        <v>810752.87</v>
      </c>
      <c r="H19" s="30">
        <f t="shared" si="3"/>
        <v>123604.63</v>
      </c>
      <c r="I19" s="30">
        <f t="shared" si="3"/>
        <v>742645.38</v>
      </c>
      <c r="J19" s="30">
        <f t="shared" si="3"/>
        <v>625354</v>
      </c>
      <c r="K19" s="30">
        <f t="shared" si="3"/>
        <v>875513.48</v>
      </c>
      <c r="L19" s="30">
        <f t="shared" si="3"/>
        <v>725478.35</v>
      </c>
      <c r="M19" s="30">
        <f t="shared" si="3"/>
        <v>418362.94</v>
      </c>
      <c r="N19" s="30">
        <f t="shared" si="3"/>
        <v>245708.48</v>
      </c>
      <c r="O19" s="30">
        <f>SUM(B19:N19)</f>
        <v>7798049.850000001</v>
      </c>
    </row>
    <row r="20" spans="1:23" ht="18.75" customHeight="1">
      <c r="A20" s="26" t="s">
        <v>35</v>
      </c>
      <c r="B20" s="30">
        <f>IF(B16&lt;&gt;0,ROUND((B16-1)*B19,2),0)</f>
        <v>200206.55</v>
      </c>
      <c r="C20" s="30">
        <f aca="true" t="shared" si="4" ref="C20:N20">IF(C16&lt;&gt;0,ROUND((C16-1)*C19,2),0)</f>
        <v>170640.76</v>
      </c>
      <c r="D20" s="30">
        <f t="shared" si="4"/>
        <v>118808.33</v>
      </c>
      <c r="E20" s="30">
        <f t="shared" si="4"/>
        <v>-25041.02</v>
      </c>
      <c r="F20" s="30">
        <f t="shared" si="4"/>
        <v>216540.89</v>
      </c>
      <c r="G20" s="30">
        <f t="shared" si="4"/>
        <v>362209.6</v>
      </c>
      <c r="H20" s="30">
        <f t="shared" si="4"/>
        <v>89580.01</v>
      </c>
      <c r="I20" s="30">
        <f t="shared" si="4"/>
        <v>151642.43</v>
      </c>
      <c r="J20" s="30">
        <f t="shared" si="4"/>
        <v>187032.55</v>
      </c>
      <c r="K20" s="30">
        <f t="shared" si="4"/>
        <v>125178.99</v>
      </c>
      <c r="L20" s="30">
        <f t="shared" si="4"/>
        <v>188835.37</v>
      </c>
      <c r="M20" s="30">
        <f t="shared" si="4"/>
        <v>99646.97</v>
      </c>
      <c r="N20" s="30">
        <f t="shared" si="4"/>
        <v>28067.54</v>
      </c>
      <c r="O20" s="30">
        <f aca="true" t="shared" si="5" ref="O20:O27">SUM(B20:N20)</f>
        <v>1913348.97</v>
      </c>
      <c r="W20" s="60"/>
    </row>
    <row r="21" spans="1:15" ht="18.75" customHeight="1">
      <c r="A21" s="26" t="s">
        <v>36</v>
      </c>
      <c r="B21" s="30">
        <v>50799.05</v>
      </c>
      <c r="C21" s="30">
        <v>35013.84</v>
      </c>
      <c r="D21" s="30">
        <v>19823.07</v>
      </c>
      <c r="E21" s="30">
        <v>8999.05</v>
      </c>
      <c r="F21" s="30">
        <v>25339.58</v>
      </c>
      <c r="G21" s="30">
        <v>40711.02</v>
      </c>
      <c r="H21" s="30">
        <v>4266.58</v>
      </c>
      <c r="I21" s="30">
        <v>28178.71</v>
      </c>
      <c r="J21" s="30">
        <v>28943.26</v>
      </c>
      <c r="K21" s="30">
        <v>41585.93</v>
      </c>
      <c r="L21" s="30">
        <v>39466.68</v>
      </c>
      <c r="M21" s="30">
        <v>18595.66</v>
      </c>
      <c r="N21" s="30">
        <v>11195.18</v>
      </c>
      <c r="O21" s="30">
        <f t="shared" si="5"/>
        <v>352917.6099999999</v>
      </c>
    </row>
    <row r="22" spans="1:15" ht="18.75" customHeight="1">
      <c r="A22" s="26" t="s">
        <v>37</v>
      </c>
      <c r="B22" s="30">
        <v>2951.12</v>
      </c>
      <c r="C22" s="30">
        <v>2951.12</v>
      </c>
      <c r="D22" s="30">
        <v>1475.56</v>
      </c>
      <c r="E22" s="30">
        <v>1475.56</v>
      </c>
      <c r="F22" s="30">
        <v>1475.56</v>
      </c>
      <c r="G22" s="30">
        <v>1475.56</v>
      </c>
      <c r="H22" s="30">
        <v>1475.56</v>
      </c>
      <c r="I22" s="30">
        <v>1475.56</v>
      </c>
      <c r="J22" s="30">
        <v>1475.56</v>
      </c>
      <c r="K22" s="30">
        <v>1475.56</v>
      </c>
      <c r="L22" s="30">
        <v>1475.56</v>
      </c>
      <c r="M22" s="30">
        <v>1475.56</v>
      </c>
      <c r="N22" s="30">
        <v>1475.56</v>
      </c>
      <c r="O22" s="30">
        <f t="shared" si="5"/>
        <v>22133.4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-12205.93</v>
      </c>
      <c r="E23" s="30">
        <v>0</v>
      </c>
      <c r="F23" s="30">
        <v>-10039.07</v>
      </c>
      <c r="G23" s="30">
        <v>0</v>
      </c>
      <c r="H23" s="30">
        <v>-3800.06</v>
      </c>
      <c r="I23" s="30">
        <v>-328.89</v>
      </c>
      <c r="J23" s="30">
        <v>-7713.86</v>
      </c>
      <c r="K23" s="30">
        <v>0</v>
      </c>
      <c r="L23" s="30">
        <v>0</v>
      </c>
      <c r="M23" s="30">
        <v>-3613.55</v>
      </c>
      <c r="N23" s="30">
        <v>0</v>
      </c>
      <c r="O23" s="30">
        <f t="shared" si="5"/>
        <v>-37701.36</v>
      </c>
    </row>
    <row r="24" spans="1:26" ht="18.75" customHeight="1">
      <c r="A24" s="26" t="s">
        <v>70</v>
      </c>
      <c r="B24" s="30">
        <v>988.59</v>
      </c>
      <c r="C24" s="30">
        <v>742.6</v>
      </c>
      <c r="D24" s="30">
        <v>587.12</v>
      </c>
      <c r="E24" s="30">
        <v>197.25</v>
      </c>
      <c r="F24" s="30">
        <v>654.42</v>
      </c>
      <c r="G24" s="30">
        <v>953.78</v>
      </c>
      <c r="H24" s="30">
        <v>169.41</v>
      </c>
      <c r="I24" s="30">
        <v>724.04</v>
      </c>
      <c r="J24" s="30">
        <v>654.42</v>
      </c>
      <c r="K24" s="30">
        <v>819.18</v>
      </c>
      <c r="L24" s="30">
        <v>749.56</v>
      </c>
      <c r="M24" s="30">
        <v>420.03</v>
      </c>
      <c r="N24" s="30">
        <v>218.17</v>
      </c>
      <c r="O24" s="30">
        <f t="shared" si="5"/>
        <v>7878.570000000001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850.34</v>
      </c>
      <c r="C25" s="30">
        <v>633.11</v>
      </c>
      <c r="D25" s="30">
        <v>555.23</v>
      </c>
      <c r="E25" s="30">
        <v>169.59</v>
      </c>
      <c r="F25" s="30">
        <v>558.76</v>
      </c>
      <c r="G25" s="30">
        <v>752.76</v>
      </c>
      <c r="H25" s="30">
        <v>151.01</v>
      </c>
      <c r="I25" s="30">
        <v>588.94</v>
      </c>
      <c r="J25" s="30">
        <v>573.86</v>
      </c>
      <c r="K25" s="30">
        <v>723.67</v>
      </c>
      <c r="L25" s="30">
        <v>642.4</v>
      </c>
      <c r="M25" s="30">
        <v>363.58</v>
      </c>
      <c r="N25" s="30">
        <v>190.51</v>
      </c>
      <c r="O25" s="30">
        <f t="shared" si="5"/>
        <v>6753.759999999999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72</v>
      </c>
      <c r="B26" s="30">
        <v>396.7</v>
      </c>
      <c r="C26" s="30">
        <v>295.35</v>
      </c>
      <c r="D26" s="30">
        <v>259.05</v>
      </c>
      <c r="E26" s="30">
        <v>79.12</v>
      </c>
      <c r="F26" s="30">
        <v>260.67</v>
      </c>
      <c r="G26" s="30">
        <v>351.17</v>
      </c>
      <c r="H26" s="30">
        <v>70.45</v>
      </c>
      <c r="I26" s="30">
        <v>273.14</v>
      </c>
      <c r="J26" s="30">
        <v>267.72</v>
      </c>
      <c r="K26" s="30">
        <v>332.75</v>
      </c>
      <c r="L26" s="30">
        <v>299.69</v>
      </c>
      <c r="M26" s="30">
        <v>169.63</v>
      </c>
      <c r="N26" s="30">
        <v>88.88</v>
      </c>
      <c r="O26" s="30">
        <f t="shared" si="5"/>
        <v>3144.32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73</v>
      </c>
      <c r="B27" s="30">
        <v>52091.48</v>
      </c>
      <c r="C27" s="30">
        <v>20780.89</v>
      </c>
      <c r="D27" s="30">
        <v>27155.75</v>
      </c>
      <c r="E27" s="30">
        <v>7640.86</v>
      </c>
      <c r="F27" s="30">
        <v>23478.52</v>
      </c>
      <c r="G27" s="30">
        <v>36429.06</v>
      </c>
      <c r="H27" s="30">
        <v>7283.74</v>
      </c>
      <c r="I27" s="30">
        <v>35878.01</v>
      </c>
      <c r="J27" s="30">
        <v>21739.19</v>
      </c>
      <c r="K27" s="30">
        <v>35552.04</v>
      </c>
      <c r="L27" s="30">
        <v>35458.98</v>
      </c>
      <c r="M27" s="30">
        <v>25366.15</v>
      </c>
      <c r="N27" s="30">
        <v>7417.1</v>
      </c>
      <c r="O27" s="30">
        <f t="shared" si="5"/>
        <v>336271.76999999996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39</v>
      </c>
      <c r="B29" s="30">
        <f aca="true" t="shared" si="6" ref="B29:O29">+B30+B32+B45+B46+B49-B50</f>
        <v>-72104.65000000001</v>
      </c>
      <c r="C29" s="30">
        <f>+C30+C32+C45+C46+C49-C50</f>
        <v>-76064.94</v>
      </c>
      <c r="D29" s="30">
        <f t="shared" si="6"/>
        <v>-46768.18</v>
      </c>
      <c r="E29" s="30">
        <f t="shared" si="6"/>
        <v>-19511.26</v>
      </c>
      <c r="F29" s="30">
        <f t="shared" si="6"/>
        <v>45699.719999999994</v>
      </c>
      <c r="G29" s="30">
        <f t="shared" si="6"/>
        <v>-62859.299999999996</v>
      </c>
      <c r="H29" s="30">
        <f t="shared" si="6"/>
        <v>-43597.41999999999</v>
      </c>
      <c r="I29" s="30">
        <f t="shared" si="6"/>
        <v>-107482.85</v>
      </c>
      <c r="J29" s="30">
        <f t="shared" si="6"/>
        <v>-63210</v>
      </c>
      <c r="K29" s="30">
        <f t="shared" si="6"/>
        <v>-59015.17</v>
      </c>
      <c r="L29" s="30">
        <f t="shared" si="6"/>
        <v>-82041.94</v>
      </c>
      <c r="M29" s="30">
        <f t="shared" si="6"/>
        <v>-22762.520000000004</v>
      </c>
      <c r="N29" s="30">
        <f t="shared" si="6"/>
        <v>-24138.39</v>
      </c>
      <c r="O29" s="30">
        <f t="shared" si="6"/>
        <v>-633856.9</v>
      </c>
    </row>
    <row r="30" spans="1:15" ht="18.75" customHeight="1">
      <c r="A30" s="26" t="s">
        <v>40</v>
      </c>
      <c r="B30" s="31">
        <f>+B31</f>
        <v>-66959.2</v>
      </c>
      <c r="C30" s="31">
        <f>+C31</f>
        <v>-71684.8</v>
      </c>
      <c r="D30" s="31">
        <f aca="true" t="shared" si="7" ref="D30:O30">+D31</f>
        <v>-46987.6</v>
      </c>
      <c r="E30" s="31">
        <f t="shared" si="7"/>
        <v>-10410.4</v>
      </c>
      <c r="F30" s="31">
        <f t="shared" si="7"/>
        <v>-37782.8</v>
      </c>
      <c r="G30" s="31">
        <f t="shared" si="7"/>
        <v>-58735.6</v>
      </c>
      <c r="H30" s="31">
        <f t="shared" si="7"/>
        <v>-9737.2</v>
      </c>
      <c r="I30" s="31">
        <f t="shared" si="7"/>
        <v>-74280.8</v>
      </c>
      <c r="J30" s="31">
        <f t="shared" si="7"/>
        <v>-57090</v>
      </c>
      <c r="K30" s="31">
        <f t="shared" si="7"/>
        <v>-43696.4</v>
      </c>
      <c r="L30" s="31">
        <f t="shared" si="7"/>
        <v>-34610.4</v>
      </c>
      <c r="M30" s="31">
        <f t="shared" si="7"/>
        <v>-26369.2</v>
      </c>
      <c r="N30" s="31">
        <f t="shared" si="7"/>
        <v>-21480.8</v>
      </c>
      <c r="O30" s="31">
        <f t="shared" si="7"/>
        <v>-559825.2000000001</v>
      </c>
    </row>
    <row r="31" spans="1:26" ht="18.75" customHeight="1">
      <c r="A31" s="27" t="s">
        <v>41</v>
      </c>
      <c r="B31" s="16">
        <f>ROUND((-B9)*$G$3,2)</f>
        <v>-66959.2</v>
      </c>
      <c r="C31" s="16">
        <f aca="true" t="shared" si="8" ref="C31:N31">ROUND((-C9)*$G$3,2)</f>
        <v>-71684.8</v>
      </c>
      <c r="D31" s="16">
        <f t="shared" si="8"/>
        <v>-46987.6</v>
      </c>
      <c r="E31" s="16">
        <f t="shared" si="8"/>
        <v>-10410.4</v>
      </c>
      <c r="F31" s="16">
        <f t="shared" si="8"/>
        <v>-37782.8</v>
      </c>
      <c r="G31" s="16">
        <f t="shared" si="8"/>
        <v>-58735.6</v>
      </c>
      <c r="H31" s="16">
        <f t="shared" si="8"/>
        <v>-9737.2</v>
      </c>
      <c r="I31" s="16">
        <f t="shared" si="8"/>
        <v>-74280.8</v>
      </c>
      <c r="J31" s="16">
        <f t="shared" si="8"/>
        <v>-57090</v>
      </c>
      <c r="K31" s="16">
        <f t="shared" si="8"/>
        <v>-43696.4</v>
      </c>
      <c r="L31" s="16">
        <f t="shared" si="8"/>
        <v>-34610.4</v>
      </c>
      <c r="M31" s="16">
        <f t="shared" si="8"/>
        <v>-26369.2</v>
      </c>
      <c r="N31" s="16">
        <f t="shared" si="8"/>
        <v>-21480.8</v>
      </c>
      <c r="O31" s="32">
        <f aca="true" t="shared" si="9" ref="O31:O50">SUM(B31:N31)</f>
        <v>-559825.2000000001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42</v>
      </c>
      <c r="B32" s="31">
        <f>SUM(B33:B43)</f>
        <v>-5497.18</v>
      </c>
      <c r="C32" s="31">
        <f aca="true" t="shared" si="10" ref="C32:O32">SUM(C33:C43)</f>
        <v>-4129.33</v>
      </c>
      <c r="D32" s="31">
        <f t="shared" si="10"/>
        <v>-4048.37</v>
      </c>
      <c r="E32" s="31">
        <f t="shared" si="10"/>
        <v>-1096.85</v>
      </c>
      <c r="F32" s="31">
        <f t="shared" si="10"/>
        <v>-3638.98</v>
      </c>
      <c r="G32" s="31">
        <f t="shared" si="10"/>
        <v>-5303.61</v>
      </c>
      <c r="H32" s="31">
        <f t="shared" si="10"/>
        <v>-34347.229999999996</v>
      </c>
      <c r="I32" s="31">
        <f t="shared" si="10"/>
        <v>-4026.1</v>
      </c>
      <c r="J32" s="31">
        <f t="shared" si="10"/>
        <v>-3638.98</v>
      </c>
      <c r="K32" s="31">
        <f t="shared" si="10"/>
        <v>-4555.17</v>
      </c>
      <c r="L32" s="31">
        <f t="shared" si="10"/>
        <v>-4168.05</v>
      </c>
      <c r="M32" s="31">
        <f t="shared" si="10"/>
        <v>-2335.65</v>
      </c>
      <c r="N32" s="31">
        <f t="shared" si="10"/>
        <v>-1213.01</v>
      </c>
      <c r="O32" s="31">
        <f t="shared" si="10"/>
        <v>-77998.51</v>
      </c>
    </row>
    <row r="33" spans="1:26" ht="18.75" customHeight="1">
      <c r="A33" s="27" t="s">
        <v>43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-10775.88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-10775.88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44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45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46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47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48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49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50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74</v>
      </c>
      <c r="B41" s="33">
        <v>-5497.18</v>
      </c>
      <c r="C41" s="33">
        <v>-4129.33</v>
      </c>
      <c r="D41" s="33">
        <v>-3264.75</v>
      </c>
      <c r="E41" s="33">
        <v>-1096.85</v>
      </c>
      <c r="F41" s="33">
        <v>-3638.98</v>
      </c>
      <c r="G41" s="33">
        <v>-5303.61</v>
      </c>
      <c r="H41" s="33">
        <f>-942-1077.59</f>
        <v>-2019.59</v>
      </c>
      <c r="I41" s="33">
        <v>-4026.1</v>
      </c>
      <c r="J41" s="33">
        <v>-3638.98</v>
      </c>
      <c r="K41" s="33">
        <v>-4555.17</v>
      </c>
      <c r="L41" s="33">
        <v>-4168.05</v>
      </c>
      <c r="M41" s="33">
        <v>-2335.65</v>
      </c>
      <c r="N41" s="33">
        <v>-1213.01</v>
      </c>
      <c r="O41" s="33">
        <f t="shared" si="9"/>
        <v>-44887.25000000001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75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-21551.76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>SUM(B42:N42)</f>
        <v>-21551.76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76</v>
      </c>
      <c r="B43" s="33">
        <v>0</v>
      </c>
      <c r="C43" s="33">
        <v>0</v>
      </c>
      <c r="D43" s="33">
        <v>-783.62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>SUM(B43:N43)</f>
        <v>-783.62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 t="s">
        <v>77</v>
      </c>
      <c r="B45" s="35">
        <v>351.73</v>
      </c>
      <c r="C45" s="35">
        <v>-250.81</v>
      </c>
      <c r="D45" s="35">
        <v>4267.79</v>
      </c>
      <c r="E45" s="35">
        <v>-363.15</v>
      </c>
      <c r="F45" s="35">
        <v>87121.5</v>
      </c>
      <c r="G45" s="35">
        <v>1179.91</v>
      </c>
      <c r="H45" s="35">
        <v>487.01</v>
      </c>
      <c r="I45" s="35">
        <v>-29175.95</v>
      </c>
      <c r="J45" s="35">
        <v>-2481.02</v>
      </c>
      <c r="K45" s="35">
        <v>-10763.6</v>
      </c>
      <c r="L45" s="35">
        <v>-43263.49</v>
      </c>
      <c r="M45" s="35">
        <v>5942.33</v>
      </c>
      <c r="N45" s="35">
        <v>-1444.58</v>
      </c>
      <c r="O45" s="33">
        <f t="shared" si="9"/>
        <v>11607.670000000006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26" t="s">
        <v>51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3">
        <f t="shared" si="9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26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3"/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4" t="s">
        <v>52</v>
      </c>
      <c r="B48" s="36">
        <f aca="true" t="shared" si="11" ref="B48:N48">+B18+B29</f>
        <v>1243833.9400000004</v>
      </c>
      <c r="C48" s="36">
        <f t="shared" si="11"/>
        <v>892946.71</v>
      </c>
      <c r="D48" s="36">
        <f t="shared" si="11"/>
        <v>729098.0899999999</v>
      </c>
      <c r="E48" s="36">
        <f t="shared" si="11"/>
        <v>239358.63999999996</v>
      </c>
      <c r="F48" s="36">
        <f t="shared" si="11"/>
        <v>904232.4500000002</v>
      </c>
      <c r="G48" s="36">
        <f t="shared" si="11"/>
        <v>1190776.52</v>
      </c>
      <c r="H48" s="36">
        <f t="shared" si="11"/>
        <v>179203.91000000003</v>
      </c>
      <c r="I48" s="36">
        <f t="shared" si="11"/>
        <v>853594.4700000001</v>
      </c>
      <c r="J48" s="36">
        <f t="shared" si="11"/>
        <v>795116.7000000001</v>
      </c>
      <c r="K48" s="36">
        <f t="shared" si="11"/>
        <v>1022166.43</v>
      </c>
      <c r="L48" s="36">
        <f t="shared" si="11"/>
        <v>910364.6500000001</v>
      </c>
      <c r="M48" s="36">
        <f t="shared" si="11"/>
        <v>538024.4500000001</v>
      </c>
      <c r="N48" s="36">
        <f t="shared" si="11"/>
        <v>270223.02999999997</v>
      </c>
      <c r="O48" s="36">
        <f>SUM(B48:N48)</f>
        <v>9768939.989999998</v>
      </c>
      <c r="P48"/>
      <c r="Q48" s="43"/>
      <c r="R48"/>
      <c r="S48"/>
      <c r="T48"/>
      <c r="U48"/>
      <c r="V48"/>
      <c r="W48"/>
      <c r="X48"/>
      <c r="Y48"/>
      <c r="Z48"/>
    </row>
    <row r="49" spans="1:19" ht="18.75" customHeight="1">
      <c r="A49" s="37" t="s">
        <v>53</v>
      </c>
      <c r="B49" s="33">
        <v>0</v>
      </c>
      <c r="C49" s="33">
        <v>0</v>
      </c>
      <c r="D49" s="33">
        <v>0</v>
      </c>
      <c r="E49" s="33">
        <v>-38206.42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16">
        <f t="shared" si="9"/>
        <v>-38206.42</v>
      </c>
      <c r="P49"/>
      <c r="Q49"/>
      <c r="R49"/>
      <c r="S49"/>
    </row>
    <row r="50" spans="1:19" ht="18.75" customHeight="1">
      <c r="A50" s="37" t="s">
        <v>78</v>
      </c>
      <c r="B50" s="33">
        <v>0</v>
      </c>
      <c r="C50" s="33">
        <v>0</v>
      </c>
      <c r="D50" s="33">
        <v>0</v>
      </c>
      <c r="E50" s="33">
        <v>-30565.56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16">
        <f t="shared" si="9"/>
        <v>-30565.56</v>
      </c>
      <c r="P50"/>
      <c r="Q50"/>
      <c r="R50"/>
      <c r="S50"/>
    </row>
    <row r="51" spans="1:19" ht="15.75">
      <c r="A51" s="38"/>
      <c r="B51" s="39"/>
      <c r="C51" s="39"/>
      <c r="D51" s="40"/>
      <c r="E51" s="40"/>
      <c r="F51" s="40"/>
      <c r="G51" s="40"/>
      <c r="H51" s="40"/>
      <c r="I51" s="39"/>
      <c r="J51" s="40"/>
      <c r="K51" s="40"/>
      <c r="L51" s="40"/>
      <c r="M51" s="40"/>
      <c r="N51" s="40"/>
      <c r="O51" s="41"/>
      <c r="P51" s="42"/>
      <c r="Q51"/>
      <c r="R51" s="43"/>
      <c r="S51"/>
    </row>
    <row r="52" spans="1:19" ht="12.75" customHeight="1">
      <c r="A52" s="44"/>
      <c r="B52" s="45"/>
      <c r="C52" s="45"/>
      <c r="D52" s="46"/>
      <c r="E52" s="46"/>
      <c r="F52" s="46"/>
      <c r="G52" s="46"/>
      <c r="H52" s="46"/>
      <c r="I52" s="45"/>
      <c r="J52" s="46"/>
      <c r="K52" s="46"/>
      <c r="L52" s="46"/>
      <c r="M52" s="46"/>
      <c r="N52" s="46"/>
      <c r="O52" s="47"/>
      <c r="P52" s="42"/>
      <c r="Q52"/>
      <c r="R52" s="43"/>
      <c r="S52"/>
    </row>
    <row r="53" spans="1:17" ht="15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0"/>
      <c r="Q53"/>
    </row>
    <row r="54" spans="1:17" ht="18.75" customHeight="1">
      <c r="A54" s="14" t="s">
        <v>54</v>
      </c>
      <c r="B54" s="51">
        <f aca="true" t="shared" si="12" ref="B54:O54">SUM(B55:B65)</f>
        <v>1243833.94</v>
      </c>
      <c r="C54" s="51">
        <f t="shared" si="12"/>
        <v>892946.71</v>
      </c>
      <c r="D54" s="51">
        <f t="shared" si="12"/>
        <v>729098.0900000001</v>
      </c>
      <c r="E54" s="51">
        <f t="shared" si="12"/>
        <v>239358.64</v>
      </c>
      <c r="F54" s="51">
        <f t="shared" si="12"/>
        <v>904232.45</v>
      </c>
      <c r="G54" s="51">
        <f t="shared" si="12"/>
        <v>1190776.52</v>
      </c>
      <c r="H54" s="51">
        <f t="shared" si="12"/>
        <v>179203.91</v>
      </c>
      <c r="I54" s="51">
        <f t="shared" si="12"/>
        <v>853594.47</v>
      </c>
      <c r="J54" s="51">
        <f t="shared" si="12"/>
        <v>795116.7</v>
      </c>
      <c r="K54" s="51">
        <f t="shared" si="12"/>
        <v>1022166.42</v>
      </c>
      <c r="L54" s="51">
        <f t="shared" si="12"/>
        <v>910364.65</v>
      </c>
      <c r="M54" s="51">
        <f t="shared" si="12"/>
        <v>538024.45</v>
      </c>
      <c r="N54" s="51">
        <f t="shared" si="12"/>
        <v>270223.03</v>
      </c>
      <c r="O54" s="36">
        <f t="shared" si="12"/>
        <v>9768939.979999999</v>
      </c>
      <c r="Q54"/>
    </row>
    <row r="55" spans="1:18" ht="18.75" customHeight="1">
      <c r="A55" s="26" t="s">
        <v>55</v>
      </c>
      <c r="B55" s="51">
        <v>1015257.74</v>
      </c>
      <c r="C55" s="51">
        <v>635221.71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>SUM(B55:N55)</f>
        <v>1650479.45</v>
      </c>
      <c r="P55"/>
      <c r="Q55"/>
      <c r="R55" s="43"/>
    </row>
    <row r="56" spans="1:16" ht="18.75" customHeight="1">
      <c r="A56" s="26" t="s">
        <v>56</v>
      </c>
      <c r="B56" s="51">
        <v>228576.19999999998</v>
      </c>
      <c r="C56" s="51">
        <v>257725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aca="true" t="shared" si="13" ref="O56:O65">SUM(B56:N56)</f>
        <v>486301.19999999995</v>
      </c>
      <c r="P56"/>
    </row>
    <row r="57" spans="1:17" ht="18.75" customHeight="1">
      <c r="A57" s="26" t="s">
        <v>57</v>
      </c>
      <c r="B57" s="52">
        <v>0</v>
      </c>
      <c r="C57" s="52">
        <v>0</v>
      </c>
      <c r="D57" s="31">
        <v>729098.0900000001</v>
      </c>
      <c r="E57" s="52">
        <v>0</v>
      </c>
      <c r="F57" s="52">
        <v>0</v>
      </c>
      <c r="G57" s="52">
        <v>0</v>
      </c>
      <c r="H57" s="51">
        <v>179203.91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3"/>
        <v>908302.0000000001</v>
      </c>
      <c r="Q57"/>
    </row>
    <row r="58" spans="1:18" ht="18.75" customHeight="1">
      <c r="A58" s="26" t="s">
        <v>58</v>
      </c>
      <c r="B58" s="52">
        <v>0</v>
      </c>
      <c r="C58" s="52">
        <v>0</v>
      </c>
      <c r="D58" s="52">
        <v>0</v>
      </c>
      <c r="E58" s="31">
        <v>239358.64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239358.64</v>
      </c>
      <c r="R58"/>
    </row>
    <row r="59" spans="1:19" ht="18.75" customHeight="1">
      <c r="A59" s="26" t="s">
        <v>59</v>
      </c>
      <c r="B59" s="52">
        <v>0</v>
      </c>
      <c r="C59" s="52">
        <v>0</v>
      </c>
      <c r="D59" s="52">
        <v>0</v>
      </c>
      <c r="E59" s="52">
        <v>0</v>
      </c>
      <c r="F59" s="31">
        <v>904232.45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1">
        <f t="shared" si="13"/>
        <v>904232.45</v>
      </c>
      <c r="S59"/>
    </row>
    <row r="60" spans="1:20" ht="18.75" customHeight="1">
      <c r="A60" s="26" t="s">
        <v>60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1">
        <v>1190776.52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1190776.52</v>
      </c>
      <c r="T60"/>
    </row>
    <row r="61" spans="1:21" ht="18.75" customHeight="1">
      <c r="A61" s="26" t="s">
        <v>61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1">
        <v>853594.47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36">
        <f t="shared" si="13"/>
        <v>853594.47</v>
      </c>
      <c r="U61"/>
    </row>
    <row r="62" spans="1:22" ht="18.75" customHeight="1">
      <c r="A62" s="26" t="s">
        <v>62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31">
        <v>795116.7</v>
      </c>
      <c r="K62" s="52">
        <v>0</v>
      </c>
      <c r="L62" s="52">
        <v>0</v>
      </c>
      <c r="M62" s="52">
        <v>0</v>
      </c>
      <c r="N62" s="52">
        <v>0</v>
      </c>
      <c r="O62" s="36">
        <f t="shared" si="13"/>
        <v>795116.7</v>
      </c>
      <c r="V62"/>
    </row>
    <row r="63" spans="1:23" ht="18.75" customHeight="1">
      <c r="A63" s="26" t="s">
        <v>63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31">
        <v>1022166.42</v>
      </c>
      <c r="L63" s="31">
        <v>910364.65</v>
      </c>
      <c r="M63" s="52">
        <v>0</v>
      </c>
      <c r="N63" s="52">
        <v>0</v>
      </c>
      <c r="O63" s="36">
        <f t="shared" si="13"/>
        <v>1932531.07</v>
      </c>
      <c r="P63"/>
      <c r="W63"/>
    </row>
    <row r="64" spans="1:25" ht="18.75" customHeight="1">
      <c r="A64" s="26" t="s">
        <v>64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31">
        <v>538024.45</v>
      </c>
      <c r="N64" s="52">
        <v>0</v>
      </c>
      <c r="O64" s="36">
        <f t="shared" si="13"/>
        <v>538024.45</v>
      </c>
      <c r="R64"/>
      <c r="Y64"/>
    </row>
    <row r="65" spans="1:26" ht="18.75" customHeight="1">
      <c r="A65" s="38" t="s">
        <v>65</v>
      </c>
      <c r="B65" s="53">
        <v>0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4">
        <v>270223.03</v>
      </c>
      <c r="O65" s="55">
        <f t="shared" si="13"/>
        <v>270223.03</v>
      </c>
      <c r="P65"/>
      <c r="S65"/>
      <c r="Z65"/>
    </row>
    <row r="66" spans="1:12" ht="21" customHeight="1">
      <c r="A66" s="56" t="s">
        <v>79</v>
      </c>
      <c r="B66" s="57"/>
      <c r="C66" s="57"/>
      <c r="D66"/>
      <c r="E66"/>
      <c r="F66"/>
      <c r="G66"/>
      <c r="H66" s="58"/>
      <c r="I66" s="58"/>
      <c r="J66"/>
      <c r="K66"/>
      <c r="L66"/>
    </row>
    <row r="68" spans="2:14" ht="13.5">
      <c r="B68"/>
      <c r="C68"/>
      <c r="D68"/>
      <c r="E68"/>
      <c r="F68"/>
      <c r="G68"/>
      <c r="H68"/>
      <c r="I68"/>
      <c r="J68"/>
      <c r="K68"/>
      <c r="L68"/>
      <c r="M68"/>
      <c r="N68"/>
    </row>
  </sheetData>
  <sheetProtection/>
  <mergeCells count="5">
    <mergeCell ref="A1:O1"/>
    <mergeCell ref="A2:O2"/>
    <mergeCell ref="A4:A6"/>
    <mergeCell ref="B4:N4"/>
    <mergeCell ref="O4:O6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2022-03-28T21:28:58Z</dcterms:modified>
  <cp:category/>
  <cp:version/>
  <cp:contentType/>
  <cp:contentStatus/>
</cp:coreProperties>
</file>