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<sst xmlns="http://schemas.openxmlformats.org/spreadsheetml/2006/main" count="83" uniqueCount="80">
  <si>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</si>
  <si>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</si>
  <si>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</si>
  <si>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</si>
  <si>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</si>
  <si>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</si>
  <si>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</si>
  <si>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</si>
  <si>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</si>
  <si>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</si>
  <si>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</si>
  <si>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</si>
  <si>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</si>
  <si>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</si>
  <si>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</si>
  <si>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</si>
  <si>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</si>
  <si>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</si>
  <si>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</si>
  <si>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</si>
  <si>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</si>
  <si>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</si>
  <si>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</si>
  <si>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</si>
  <si>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</si>
  <si>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</si>
  <si>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</si>
  <si>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</si>
  <si>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</si>
  <si>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</si>
  <si>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</si>
  <si>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</si>
  <si>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</si>
  <si>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</si>
  <si>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</si>
  <si>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</si>
  <si>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</si>
  <si>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</si>
  <si>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</si>
  <si>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</si>
  <si>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</si>
  <si>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</si>
  <si>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</si>
  <si>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</si>
  <si>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</si>
  <si>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</si>
  <si>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</si>
  <si>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</si>
  <si>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</si>
  <si>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</si>
  <si>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</si>
  <si>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</si>
  <si>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</si>
  <si>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</si>
  <si>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</si>
  <si>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</si>
  <si>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</si>
  <si>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</si>
  <si>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</si>
  <si>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</si>
  <si>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</si>
  <si>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</si>
  <si>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</si>
  <si>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</si>
  <si>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</si>
  <si>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</si>
  <si>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</si>
  <si>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</si>
  <si>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06/03/22 - VENCIMENTO 11/03/22</t>
  </si>
  <si>
    <t>Nota: (1) Revisões do período de 19/03 a 03/12/20, lote D7.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</si>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</sst>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2" t="s">
        <v>67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1">
      <c r="A2" s="63" t="s">
        <v>68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4" t="s">
        <v>1</v>
      </c>
      <c r="B4" s="64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5" t="s">
        <v>3</v>
      </c>
    </row>
    <row r="5" spans="1:15" ht="42" customHeight="1">
      <c r="A5" s="64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4"/>
    </row>
    <row r="6" spans="1:15" ht="20.25" customHeight="1">
      <c r="A6" s="64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4"/>
    </row>
    <row r="7" spans="1:26" ht="18.75" customHeight="1">
      <c r="A7" s="8" t="s">
        <v>27</v>
      </c>
      <c r="B7" s="9">
        <f aca="true" t="shared" si="0" ref="B7:O7">B8+B11</f>
        <v>139273</v>
      </c>
      <c r="C7" s="9">
        <f t="shared" si="0"/>
        <v>94429</v>
      </c>
      <c r="D7" s="9">
        <f t="shared" si="0"/>
        <v>96568</v>
      </c>
      <c r="E7" s="9">
        <f t="shared" si="0"/>
        <v>21537</v>
      </c>
      <c r="F7" s="9">
        <f t="shared" si="0"/>
        <v>77655</v>
      </c>
      <c r="G7" s="9">
        <f t="shared" si="0"/>
        <v>110518</v>
      </c>
      <c r="H7" s="9">
        <f t="shared" si="0"/>
        <v>13263</v>
      </c>
      <c r="I7" s="9">
        <f t="shared" si="0"/>
        <v>84021</v>
      </c>
      <c r="J7" s="9">
        <f t="shared" si="0"/>
        <v>84564</v>
      </c>
      <c r="K7" s="9">
        <f t="shared" si="0"/>
        <v>135717</v>
      </c>
      <c r="L7" s="9">
        <f t="shared" si="0"/>
        <v>95614</v>
      </c>
      <c r="M7" s="9">
        <f t="shared" si="0"/>
        <v>41296</v>
      </c>
      <c r="N7" s="9">
        <f t="shared" si="0"/>
        <v>22332</v>
      </c>
      <c r="O7" s="9">
        <f t="shared" si="0"/>
        <v>1016787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9617</v>
      </c>
      <c r="C8" s="11">
        <f t="shared" si="1"/>
        <v>8910</v>
      </c>
      <c r="D8" s="11">
        <f t="shared" si="1"/>
        <v>6687</v>
      </c>
      <c r="E8" s="11">
        <f t="shared" si="1"/>
        <v>1064</v>
      </c>
      <c r="F8" s="11">
        <f t="shared" si="1"/>
        <v>5066</v>
      </c>
      <c r="G8" s="11">
        <f t="shared" si="1"/>
        <v>7185</v>
      </c>
      <c r="H8" s="11">
        <f t="shared" si="1"/>
        <v>869</v>
      </c>
      <c r="I8" s="11">
        <f t="shared" si="1"/>
        <v>7954</v>
      </c>
      <c r="J8" s="11">
        <f t="shared" si="1"/>
        <v>6778</v>
      </c>
      <c r="K8" s="11">
        <f t="shared" si="1"/>
        <v>7162</v>
      </c>
      <c r="L8" s="11">
        <f t="shared" si="1"/>
        <v>4797</v>
      </c>
      <c r="M8" s="11">
        <f t="shared" si="1"/>
        <v>2540</v>
      </c>
      <c r="N8" s="11">
        <f t="shared" si="1"/>
        <v>1782</v>
      </c>
      <c r="O8" s="11">
        <f t="shared" si="1"/>
        <v>70411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9617</v>
      </c>
      <c r="C9" s="11">
        <v>8910</v>
      </c>
      <c r="D9" s="11">
        <v>6687</v>
      </c>
      <c r="E9" s="11">
        <v>1064</v>
      </c>
      <c r="F9" s="11">
        <v>5066</v>
      </c>
      <c r="G9" s="11">
        <v>7185</v>
      </c>
      <c r="H9" s="11">
        <v>869</v>
      </c>
      <c r="I9" s="11">
        <v>7951</v>
      </c>
      <c r="J9" s="11">
        <v>6778</v>
      </c>
      <c r="K9" s="11">
        <v>7160</v>
      </c>
      <c r="L9" s="11">
        <v>4796</v>
      </c>
      <c r="M9" s="11">
        <v>2540</v>
      </c>
      <c r="N9" s="11">
        <v>1779</v>
      </c>
      <c r="O9" s="11">
        <f>SUM(B9:N9)</f>
        <v>70402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2</v>
      </c>
      <c r="L10" s="13">
        <v>1</v>
      </c>
      <c r="M10" s="13">
        <v>0</v>
      </c>
      <c r="N10" s="13">
        <v>3</v>
      </c>
      <c r="O10" s="11">
        <f>SUM(B10:N10)</f>
        <v>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129656</v>
      </c>
      <c r="C11" s="13">
        <v>85519</v>
      </c>
      <c r="D11" s="13">
        <v>89881</v>
      </c>
      <c r="E11" s="13">
        <v>20473</v>
      </c>
      <c r="F11" s="13">
        <v>72589</v>
      </c>
      <c r="G11" s="13">
        <v>103333</v>
      </c>
      <c r="H11" s="13">
        <v>12394</v>
      </c>
      <c r="I11" s="13">
        <v>76067</v>
      </c>
      <c r="J11" s="13">
        <v>77786</v>
      </c>
      <c r="K11" s="13">
        <v>128555</v>
      </c>
      <c r="L11" s="13">
        <v>90817</v>
      </c>
      <c r="M11" s="13">
        <v>38756</v>
      </c>
      <c r="N11" s="13">
        <v>20550</v>
      </c>
      <c r="O11" s="11">
        <f>SUM(B11:N11)</f>
        <v>946376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70</v>
      </c>
      <c r="B14" s="17">
        <v>0.1239</v>
      </c>
      <c r="C14" s="17">
        <v>0.128</v>
      </c>
      <c r="D14" s="17">
        <v>0.1122</v>
      </c>
      <c r="E14" s="17">
        <v>0.1918</v>
      </c>
      <c r="F14" s="17">
        <v>0.1301</v>
      </c>
      <c r="G14" s="17">
        <v>0.107</v>
      </c>
      <c r="H14" s="17">
        <v>0.1437</v>
      </c>
      <c r="I14" s="17">
        <v>0.1271</v>
      </c>
      <c r="J14" s="17">
        <v>0.1278</v>
      </c>
      <c r="K14" s="17">
        <v>0.1208</v>
      </c>
      <c r="L14" s="17">
        <v>0.1376</v>
      </c>
      <c r="M14" s="17">
        <v>0.1587</v>
      </c>
      <c r="N14" s="17">
        <v>0.1434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1.244899734396218</v>
      </c>
      <c r="C16" s="19">
        <v>1.305400995544058</v>
      </c>
      <c r="D16" s="19">
        <v>1.392201352928993</v>
      </c>
      <c r="E16" s="19">
        <v>0.998898847104962</v>
      </c>
      <c r="F16" s="19">
        <v>1.483078006427696</v>
      </c>
      <c r="G16" s="19">
        <v>1.550804740205194</v>
      </c>
      <c r="H16" s="19">
        <v>1.9040162574344</v>
      </c>
      <c r="I16" s="19">
        <v>1.3059642419039</v>
      </c>
      <c r="J16" s="19">
        <v>1.445566567197047</v>
      </c>
      <c r="K16" s="19">
        <v>1.212914121116825</v>
      </c>
      <c r="L16" s="19">
        <v>1.325404527428949</v>
      </c>
      <c r="M16" s="19">
        <v>1.291636095934138</v>
      </c>
      <c r="N16" s="19">
        <v>1.17799333328348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71</v>
      </c>
      <c r="B18" s="24">
        <f>SUM(B19:B27)</f>
        <v>515433.24</v>
      </c>
      <c r="C18" s="24">
        <f aca="true" t="shared" si="2" ref="C18:O18">SUM(C19:C27)</f>
        <v>361794.74</v>
      </c>
      <c r="D18" s="24">
        <f t="shared" si="2"/>
        <v>336586.01999999996</v>
      </c>
      <c r="E18" s="24">
        <f t="shared" si="2"/>
        <v>97974.16999999998</v>
      </c>
      <c r="F18" s="24">
        <f t="shared" si="2"/>
        <v>334229.37</v>
      </c>
      <c r="G18" s="24">
        <f t="shared" si="2"/>
        <v>433093.05</v>
      </c>
      <c r="H18" s="24">
        <f t="shared" si="2"/>
        <v>81273.38999999998</v>
      </c>
      <c r="I18" s="24">
        <f t="shared" si="2"/>
        <v>338736.31999999995</v>
      </c>
      <c r="J18" s="24">
        <f t="shared" si="2"/>
        <v>350226.16</v>
      </c>
      <c r="K18" s="24">
        <f t="shared" si="2"/>
        <v>465340.05</v>
      </c>
      <c r="L18" s="24">
        <f t="shared" si="2"/>
        <v>413116.83</v>
      </c>
      <c r="M18" s="24">
        <f t="shared" si="2"/>
        <v>206551.46</v>
      </c>
      <c r="N18" s="24">
        <f t="shared" si="2"/>
        <v>91177.06000000001</v>
      </c>
      <c r="O18" s="24">
        <f t="shared" si="2"/>
        <v>4025531.8599999994</v>
      </c>
      <c r="Q18" s="25"/>
      <c r="R18" s="60"/>
      <c r="S18" s="60"/>
      <c r="T18" s="60"/>
      <c r="U18" s="60"/>
      <c r="V18" s="60"/>
      <c r="W18" s="60"/>
    </row>
    <row r="19" spans="1:15" ht="18.75" customHeight="1">
      <c r="A19" s="26" t="s">
        <v>34</v>
      </c>
      <c r="B19" s="30">
        <f aca="true" t="shared" si="3" ref="B19:N19">ROUND((B13+B14)*B7,2)</f>
        <v>351789.67</v>
      </c>
      <c r="C19" s="30">
        <f t="shared" si="3"/>
        <v>246403.03</v>
      </c>
      <c r="D19" s="30">
        <f t="shared" si="3"/>
        <v>220986.21</v>
      </c>
      <c r="E19" s="30">
        <f t="shared" si="3"/>
        <v>84198.9</v>
      </c>
      <c r="F19" s="30">
        <f t="shared" si="3"/>
        <v>205979.89</v>
      </c>
      <c r="G19" s="30">
        <f t="shared" si="3"/>
        <v>241194.48</v>
      </c>
      <c r="H19" s="30">
        <f t="shared" si="3"/>
        <v>38863.24</v>
      </c>
      <c r="I19" s="30">
        <f t="shared" si="3"/>
        <v>217698.41</v>
      </c>
      <c r="J19" s="30">
        <f t="shared" si="3"/>
        <v>220373.78</v>
      </c>
      <c r="K19" s="30">
        <f t="shared" si="3"/>
        <v>334311.69</v>
      </c>
      <c r="L19" s="30">
        <f t="shared" si="3"/>
        <v>268178.15</v>
      </c>
      <c r="M19" s="30">
        <f t="shared" si="3"/>
        <v>133654.5</v>
      </c>
      <c r="N19" s="30">
        <f t="shared" si="3"/>
        <v>65287.6</v>
      </c>
      <c r="O19" s="30">
        <f>SUM(B19:N19)</f>
        <v>2628919.55</v>
      </c>
    </row>
    <row r="20" spans="1:23" ht="18.75" customHeight="1">
      <c r="A20" s="26" t="s">
        <v>35</v>
      </c>
      <c r="B20" s="30">
        <f>IF(B16&lt;&gt;0,ROUND((B16-1)*B19,2),0)</f>
        <v>86153.2</v>
      </c>
      <c r="C20" s="30">
        <f aca="true" t="shared" si="4" ref="C20:N20">IF(C16&lt;&gt;0,ROUND((C16-1)*C19,2),0)</f>
        <v>75251.73</v>
      </c>
      <c r="D20" s="30">
        <f t="shared" si="4"/>
        <v>86671.09</v>
      </c>
      <c r="E20" s="30">
        <f t="shared" si="4"/>
        <v>-92.72</v>
      </c>
      <c r="F20" s="30">
        <f t="shared" si="4"/>
        <v>99504.35</v>
      </c>
      <c r="G20" s="30">
        <f t="shared" si="4"/>
        <v>132851.06</v>
      </c>
      <c r="H20" s="30">
        <f t="shared" si="4"/>
        <v>35133</v>
      </c>
      <c r="I20" s="30">
        <f t="shared" si="4"/>
        <v>66607.93</v>
      </c>
      <c r="J20" s="30">
        <f t="shared" si="4"/>
        <v>98191.19</v>
      </c>
      <c r="K20" s="30">
        <f t="shared" si="4"/>
        <v>71179.68</v>
      </c>
      <c r="L20" s="30">
        <f t="shared" si="4"/>
        <v>87266.38</v>
      </c>
      <c r="M20" s="30">
        <f t="shared" si="4"/>
        <v>38978.48</v>
      </c>
      <c r="N20" s="30">
        <f t="shared" si="4"/>
        <v>11620.76</v>
      </c>
      <c r="O20" s="30">
        <f aca="true" t="shared" si="5" ref="O20:O27">SUM(B20:N20)</f>
        <v>889316.13</v>
      </c>
      <c r="W20" s="61"/>
    </row>
    <row r="21" spans="1:15" ht="18.75" customHeight="1">
      <c r="A21" s="26" t="s">
        <v>36</v>
      </c>
      <c r="B21" s="30">
        <v>20059.04</v>
      </c>
      <c r="C21" s="30">
        <v>14639.44</v>
      </c>
      <c r="D21" s="30">
        <v>10927.89</v>
      </c>
      <c r="E21" s="30">
        <v>4280.08</v>
      </c>
      <c r="F21" s="30">
        <v>12244.93</v>
      </c>
      <c r="G21" s="30">
        <v>19061.97</v>
      </c>
      <c r="H21" s="30">
        <v>1913.12</v>
      </c>
      <c r="I21" s="30">
        <v>15796.01</v>
      </c>
      <c r="J21" s="30">
        <v>14508.82</v>
      </c>
      <c r="K21" s="30">
        <v>20706.41</v>
      </c>
      <c r="L21" s="30">
        <v>18865.1</v>
      </c>
      <c r="M21" s="30">
        <v>9711.65</v>
      </c>
      <c r="N21" s="30">
        <v>4892.44</v>
      </c>
      <c r="O21" s="30">
        <f t="shared" si="5"/>
        <v>167606.9</v>
      </c>
    </row>
    <row r="22" spans="1:15" ht="18.75" customHeight="1">
      <c r="A22" s="26" t="s">
        <v>37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5"/>
        <v>22133.4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-12205.93</v>
      </c>
      <c r="E23" s="30">
        <v>0</v>
      </c>
      <c r="F23" s="30">
        <v>-10039.07</v>
      </c>
      <c r="G23" s="30">
        <v>0</v>
      </c>
      <c r="H23" s="30">
        <v>-3800.06</v>
      </c>
      <c r="I23" s="30">
        <v>-328.89</v>
      </c>
      <c r="J23" s="30">
        <v>-7713.86</v>
      </c>
      <c r="K23" s="30">
        <v>0</v>
      </c>
      <c r="L23" s="30">
        <v>0</v>
      </c>
      <c r="M23" s="30">
        <v>-3613.55</v>
      </c>
      <c r="N23" s="30">
        <v>0</v>
      </c>
      <c r="O23" s="30">
        <f t="shared" si="5"/>
        <v>-37701.36</v>
      </c>
    </row>
    <row r="24" spans="1:26" ht="18.75" customHeight="1">
      <c r="A24" s="26" t="s">
        <v>72</v>
      </c>
      <c r="B24" s="30">
        <v>1141.75</v>
      </c>
      <c r="C24" s="30">
        <v>840.07</v>
      </c>
      <c r="D24" s="30">
        <v>761.17</v>
      </c>
      <c r="E24" s="30">
        <v>222.78</v>
      </c>
      <c r="F24" s="30">
        <v>765.81</v>
      </c>
      <c r="G24" s="30">
        <v>976.99</v>
      </c>
      <c r="H24" s="30">
        <v>183.33</v>
      </c>
      <c r="I24" s="30">
        <v>747.24</v>
      </c>
      <c r="J24" s="30">
        <v>809.9</v>
      </c>
      <c r="K24" s="30">
        <v>1058.21</v>
      </c>
      <c r="L24" s="30">
        <v>930.57</v>
      </c>
      <c r="M24" s="30">
        <v>445.56</v>
      </c>
      <c r="N24" s="30">
        <v>204.21</v>
      </c>
      <c r="O24" s="30">
        <f t="shared" si="5"/>
        <v>9087.589999999998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850.28</v>
      </c>
      <c r="C25" s="30">
        <v>633.11</v>
      </c>
      <c r="D25" s="30">
        <v>555.23</v>
      </c>
      <c r="E25" s="30">
        <v>169.59</v>
      </c>
      <c r="F25" s="30">
        <v>558.71</v>
      </c>
      <c r="G25" s="30">
        <v>752.76</v>
      </c>
      <c r="H25" s="30">
        <v>151.01</v>
      </c>
      <c r="I25" s="30">
        <v>588.91</v>
      </c>
      <c r="J25" s="30">
        <v>573.86</v>
      </c>
      <c r="K25" s="30">
        <v>723.71</v>
      </c>
      <c r="L25" s="30">
        <v>642.4</v>
      </c>
      <c r="M25" s="30">
        <v>363.58</v>
      </c>
      <c r="N25" s="30">
        <v>190.51</v>
      </c>
      <c r="O25" s="30">
        <f t="shared" si="5"/>
        <v>6753.66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74</v>
      </c>
      <c r="B26" s="30">
        <v>396.7</v>
      </c>
      <c r="C26" s="30">
        <v>295.35</v>
      </c>
      <c r="D26" s="30">
        <v>259.05</v>
      </c>
      <c r="E26" s="30">
        <v>79.12</v>
      </c>
      <c r="F26" s="30">
        <v>260.67</v>
      </c>
      <c r="G26" s="30">
        <v>351.17</v>
      </c>
      <c r="H26" s="30">
        <v>70.45</v>
      </c>
      <c r="I26" s="30">
        <v>273.14</v>
      </c>
      <c r="J26" s="30">
        <v>267.72</v>
      </c>
      <c r="K26" s="30">
        <v>332.75</v>
      </c>
      <c r="L26" s="30">
        <v>299.69</v>
      </c>
      <c r="M26" s="30">
        <v>169.63</v>
      </c>
      <c r="N26" s="30">
        <v>88.88</v>
      </c>
      <c r="O26" s="30">
        <f t="shared" si="5"/>
        <v>3144.32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75</v>
      </c>
      <c r="B27" s="30">
        <v>52091.48</v>
      </c>
      <c r="C27" s="30">
        <v>20780.89</v>
      </c>
      <c r="D27" s="30">
        <v>27155.75</v>
      </c>
      <c r="E27" s="30">
        <v>7640.86</v>
      </c>
      <c r="F27" s="30">
        <v>23478.52</v>
      </c>
      <c r="G27" s="30">
        <v>36429.06</v>
      </c>
      <c r="H27" s="30">
        <v>7283.74</v>
      </c>
      <c r="I27" s="30">
        <v>35878.01</v>
      </c>
      <c r="J27" s="30">
        <v>21739.19</v>
      </c>
      <c r="K27" s="30">
        <v>35552.04</v>
      </c>
      <c r="L27" s="30">
        <v>35458.98</v>
      </c>
      <c r="M27" s="30">
        <v>25366.05</v>
      </c>
      <c r="N27" s="30">
        <v>7417.1</v>
      </c>
      <c r="O27" s="30">
        <f t="shared" si="5"/>
        <v>336271.6699999999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+B30+B32+B45+B46+B49-B50</f>
        <v>-48663.65</v>
      </c>
      <c r="C29" s="30">
        <f>+C30+C32+C45+C46+C49-C50</f>
        <v>-43875.31</v>
      </c>
      <c r="D29" s="30">
        <f t="shared" si="6"/>
        <v>-35202.52</v>
      </c>
      <c r="E29" s="30">
        <f t="shared" si="6"/>
        <v>-5920.400000000001</v>
      </c>
      <c r="F29" s="30">
        <f t="shared" si="6"/>
        <v>-26548.780000000002</v>
      </c>
      <c r="G29" s="30">
        <f t="shared" si="6"/>
        <v>-37046.65</v>
      </c>
      <c r="H29" s="30">
        <f t="shared" si="6"/>
        <v>-16311.430000000002</v>
      </c>
      <c r="I29" s="30">
        <f t="shared" si="6"/>
        <v>-39139.54</v>
      </c>
      <c r="J29" s="30">
        <f t="shared" si="6"/>
        <v>-34326.75</v>
      </c>
      <c r="K29" s="30">
        <f t="shared" si="6"/>
        <v>-37388.3</v>
      </c>
      <c r="L29" s="30">
        <f t="shared" si="6"/>
        <v>-26276.97</v>
      </c>
      <c r="M29" s="30">
        <f t="shared" si="6"/>
        <v>-13653.6</v>
      </c>
      <c r="N29" s="30">
        <f t="shared" si="6"/>
        <v>-8963.19</v>
      </c>
      <c r="O29" s="30">
        <f t="shared" si="6"/>
        <v>-373317.0900000001</v>
      </c>
    </row>
    <row r="30" spans="1:15" ht="18.75" customHeight="1">
      <c r="A30" s="26" t="s">
        <v>40</v>
      </c>
      <c r="B30" s="31">
        <f>+B31</f>
        <v>-42314.8</v>
      </c>
      <c r="C30" s="31">
        <f>+C31</f>
        <v>-39204</v>
      </c>
      <c r="D30" s="31">
        <f aca="true" t="shared" si="7" ref="D30:O30">+D31</f>
        <v>-29422.8</v>
      </c>
      <c r="E30" s="31">
        <f t="shared" si="7"/>
        <v>-4681.6</v>
      </c>
      <c r="F30" s="31">
        <f t="shared" si="7"/>
        <v>-22290.4</v>
      </c>
      <c r="G30" s="31">
        <f t="shared" si="7"/>
        <v>-31614</v>
      </c>
      <c r="H30" s="31">
        <f t="shared" si="7"/>
        <v>-3823.6</v>
      </c>
      <c r="I30" s="31">
        <f t="shared" si="7"/>
        <v>-34984.4</v>
      </c>
      <c r="J30" s="31">
        <f t="shared" si="7"/>
        <v>-29823.2</v>
      </c>
      <c r="K30" s="31">
        <f t="shared" si="7"/>
        <v>-31504</v>
      </c>
      <c r="L30" s="31">
        <f t="shared" si="7"/>
        <v>-21102.4</v>
      </c>
      <c r="M30" s="31">
        <f t="shared" si="7"/>
        <v>-11176</v>
      </c>
      <c r="N30" s="31">
        <f t="shared" si="7"/>
        <v>-7827.6</v>
      </c>
      <c r="O30" s="31">
        <f t="shared" si="7"/>
        <v>-309768.80000000005</v>
      </c>
    </row>
    <row r="31" spans="1:26" ht="18.75" customHeight="1">
      <c r="A31" s="27" t="s">
        <v>41</v>
      </c>
      <c r="B31" s="16">
        <f>ROUND((-B9)*$G$3,2)</f>
        <v>-42314.8</v>
      </c>
      <c r="C31" s="16">
        <f aca="true" t="shared" si="8" ref="C31:N31">ROUND((-C9)*$G$3,2)</f>
        <v>-39204</v>
      </c>
      <c r="D31" s="16">
        <f t="shared" si="8"/>
        <v>-29422.8</v>
      </c>
      <c r="E31" s="16">
        <f t="shared" si="8"/>
        <v>-4681.6</v>
      </c>
      <c r="F31" s="16">
        <f t="shared" si="8"/>
        <v>-22290.4</v>
      </c>
      <c r="G31" s="16">
        <f t="shared" si="8"/>
        <v>-31614</v>
      </c>
      <c r="H31" s="16">
        <f t="shared" si="8"/>
        <v>-3823.6</v>
      </c>
      <c r="I31" s="16">
        <f t="shared" si="8"/>
        <v>-34984.4</v>
      </c>
      <c r="J31" s="16">
        <f t="shared" si="8"/>
        <v>-29823.2</v>
      </c>
      <c r="K31" s="16">
        <f t="shared" si="8"/>
        <v>-31504</v>
      </c>
      <c r="L31" s="16">
        <f t="shared" si="8"/>
        <v>-21102.4</v>
      </c>
      <c r="M31" s="16">
        <f t="shared" si="8"/>
        <v>-11176</v>
      </c>
      <c r="N31" s="16">
        <f t="shared" si="8"/>
        <v>-7827.6</v>
      </c>
      <c r="O31" s="32">
        <f aca="true" t="shared" si="9" ref="O31:O49">SUM(B31:N31)</f>
        <v>-309768.80000000005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SUM(B33:B43)</f>
        <v>-6348.85</v>
      </c>
      <c r="C32" s="31">
        <f aca="true" t="shared" si="10" ref="C32:O32">SUM(C33:C43)</f>
        <v>-4671.31</v>
      </c>
      <c r="D32" s="31">
        <f t="shared" si="10"/>
        <v>-5779.719999999999</v>
      </c>
      <c r="E32" s="31">
        <f t="shared" si="10"/>
        <v>-1238.8</v>
      </c>
      <c r="F32" s="31">
        <f t="shared" si="10"/>
        <v>-4258.38</v>
      </c>
      <c r="G32" s="31">
        <f t="shared" si="10"/>
        <v>-5432.65</v>
      </c>
      <c r="H32" s="31">
        <f t="shared" si="10"/>
        <v>-12117.880000000001</v>
      </c>
      <c r="I32" s="31">
        <f t="shared" si="10"/>
        <v>-4155.14</v>
      </c>
      <c r="J32" s="31">
        <f t="shared" si="10"/>
        <v>-4503.55</v>
      </c>
      <c r="K32" s="31">
        <f t="shared" si="10"/>
        <v>-5884.3</v>
      </c>
      <c r="L32" s="31">
        <f t="shared" si="10"/>
        <v>-5174.57</v>
      </c>
      <c r="M32" s="31">
        <f t="shared" si="10"/>
        <v>-2477.6</v>
      </c>
      <c r="N32" s="31">
        <f t="shared" si="10"/>
        <v>-1135.59</v>
      </c>
      <c r="O32" s="31">
        <f t="shared" si="10"/>
        <v>-63178.340000000004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-3699.48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-3699.48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48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49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50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76</v>
      </c>
      <c r="B41" s="33">
        <v>-6348.85</v>
      </c>
      <c r="C41" s="33">
        <v>-4671.31</v>
      </c>
      <c r="D41" s="33">
        <v>-4232.57</v>
      </c>
      <c r="E41" s="33">
        <v>-1238.8</v>
      </c>
      <c r="F41" s="33">
        <v>-4258.38</v>
      </c>
      <c r="G41" s="33">
        <v>-5432.65</v>
      </c>
      <c r="H41" s="33">
        <v>-1019.43</v>
      </c>
      <c r="I41" s="33">
        <v>-4155.14</v>
      </c>
      <c r="J41" s="33">
        <v>-4503.55</v>
      </c>
      <c r="K41" s="33">
        <v>-5884.3</v>
      </c>
      <c r="L41" s="33">
        <v>-5174.57</v>
      </c>
      <c r="M41" s="33">
        <v>-2477.6</v>
      </c>
      <c r="N41" s="33">
        <v>-1135.59</v>
      </c>
      <c r="O41" s="33">
        <f t="shared" si="9"/>
        <v>-50532.74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77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-7398.97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-7398.97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78</v>
      </c>
      <c r="B43" s="33">
        <v>0</v>
      </c>
      <c r="C43" s="33">
        <v>0</v>
      </c>
      <c r="D43" s="33">
        <v>-1547.15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-1547.15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79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-369.95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-369.95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51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>SUM(B46:N46)</f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/>
      <c r="Q47"/>
      <c r="R47"/>
      <c r="S47"/>
      <c r="T47"/>
      <c r="U47"/>
      <c r="V47"/>
      <c r="W47"/>
      <c r="X47"/>
      <c r="Y47"/>
      <c r="Z47"/>
    </row>
    <row r="48" spans="1:19" ht="18.75" customHeight="1">
      <c r="A48" s="14" t="s">
        <v>52</v>
      </c>
      <c r="B48" s="36">
        <f aca="true" t="shared" si="11" ref="B48:N48">+B18+B29</f>
        <v>466769.58999999997</v>
      </c>
      <c r="C48" s="36">
        <f t="shared" si="11"/>
        <v>317919.43</v>
      </c>
      <c r="D48" s="36">
        <f t="shared" si="11"/>
        <v>301383.49999999994</v>
      </c>
      <c r="E48" s="36">
        <f t="shared" si="11"/>
        <v>92053.76999999999</v>
      </c>
      <c r="F48" s="36">
        <f t="shared" si="11"/>
        <v>307680.58999999997</v>
      </c>
      <c r="G48" s="36">
        <f t="shared" si="11"/>
        <v>396046.39999999997</v>
      </c>
      <c r="H48" s="36">
        <f t="shared" si="11"/>
        <v>64961.959999999985</v>
      </c>
      <c r="I48" s="36">
        <f t="shared" si="11"/>
        <v>299596.77999999997</v>
      </c>
      <c r="J48" s="36">
        <f t="shared" si="11"/>
        <v>315899.41</v>
      </c>
      <c r="K48" s="36">
        <f t="shared" si="11"/>
        <v>427951.75</v>
      </c>
      <c r="L48" s="36">
        <f t="shared" si="11"/>
        <v>386839.86</v>
      </c>
      <c r="M48" s="36">
        <f t="shared" si="11"/>
        <v>192897.86</v>
      </c>
      <c r="N48" s="36">
        <f t="shared" si="11"/>
        <v>82213.87000000001</v>
      </c>
      <c r="O48" s="36">
        <f>SUM(B48:N48)</f>
        <v>3652214.7699999996</v>
      </c>
      <c r="P48"/>
      <c r="Q48" s="43"/>
      <c r="R48"/>
      <c r="S48"/>
    </row>
    <row r="49" spans="1:19" ht="18.75" customHeight="1">
      <c r="A49" s="37" t="s">
        <v>53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/>
      <c r="R49"/>
      <c r="S49"/>
    </row>
    <row r="50" spans="1:19" ht="18.75" customHeight="1">
      <c r="A50" s="37" t="s">
        <v>54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>SUM(B50:N50)</f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38"/>
      <c r="B52" s="44"/>
      <c r="C52" s="44"/>
      <c r="D52" s="45"/>
      <c r="E52" s="45"/>
      <c r="F52" s="45"/>
      <c r="G52" s="45"/>
      <c r="H52" s="45"/>
      <c r="I52" s="44"/>
      <c r="J52" s="45"/>
      <c r="K52" s="45"/>
      <c r="L52" s="45"/>
      <c r="M52" s="45"/>
      <c r="N52" s="45"/>
      <c r="O52" s="46"/>
      <c r="P52" s="42"/>
      <c r="Q52"/>
      <c r="R52" s="43"/>
      <c r="S52"/>
    </row>
    <row r="53" spans="1:17" ht="15" customHeight="1">
      <c r="A53" s="47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9"/>
      <c r="Q53"/>
    </row>
    <row r="54" spans="1:17" ht="18.75" customHeight="1">
      <c r="A54" s="14" t="s">
        <v>55</v>
      </c>
      <c r="B54" s="50">
        <f aca="true" t="shared" si="12" ref="B54:O54">SUM(B55:B65)</f>
        <v>466769.59</v>
      </c>
      <c r="C54" s="50">
        <f t="shared" si="12"/>
        <v>317919.44</v>
      </c>
      <c r="D54" s="50">
        <f t="shared" si="12"/>
        <v>301383.5</v>
      </c>
      <c r="E54" s="50">
        <f t="shared" si="12"/>
        <v>92053.78</v>
      </c>
      <c r="F54" s="50">
        <f t="shared" si="12"/>
        <v>307680.59</v>
      </c>
      <c r="G54" s="50">
        <f t="shared" si="12"/>
        <v>396046.41</v>
      </c>
      <c r="H54" s="50">
        <f t="shared" si="12"/>
        <v>64961.96</v>
      </c>
      <c r="I54" s="50">
        <f t="shared" si="12"/>
        <v>299596.78</v>
      </c>
      <c r="J54" s="50">
        <f t="shared" si="12"/>
        <v>315899.41</v>
      </c>
      <c r="K54" s="50">
        <f t="shared" si="12"/>
        <v>427951.75</v>
      </c>
      <c r="L54" s="50">
        <f t="shared" si="12"/>
        <v>386839.86</v>
      </c>
      <c r="M54" s="50">
        <f t="shared" si="12"/>
        <v>192897.86</v>
      </c>
      <c r="N54" s="50">
        <f t="shared" si="12"/>
        <v>82213.87</v>
      </c>
      <c r="O54" s="36">
        <f t="shared" si="12"/>
        <v>3652214.8</v>
      </c>
      <c r="Q54"/>
    </row>
    <row r="55" spans="1:18" ht="18.75" customHeight="1">
      <c r="A55" s="26" t="s">
        <v>56</v>
      </c>
      <c r="B55" s="50">
        <v>387234.33</v>
      </c>
      <c r="C55" s="50">
        <v>230115</v>
      </c>
      <c r="D55" s="51">
        <v>0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36">
        <f>SUM(B55:N55)</f>
        <v>617349.3300000001</v>
      </c>
      <c r="P55"/>
      <c r="Q55"/>
      <c r="R55" s="43"/>
    </row>
    <row r="56" spans="1:16" ht="18.75" customHeight="1">
      <c r="A56" s="26" t="s">
        <v>57</v>
      </c>
      <c r="B56" s="50">
        <v>79535.26</v>
      </c>
      <c r="C56" s="50">
        <v>87804.44</v>
      </c>
      <c r="D56" s="51">
        <v>0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36">
        <f aca="true" t="shared" si="13" ref="O56:O65">SUM(B56:N56)</f>
        <v>167339.7</v>
      </c>
      <c r="P56"/>
    </row>
    <row r="57" spans="1:17" ht="18.75" customHeight="1">
      <c r="A57" s="26" t="s">
        <v>58</v>
      </c>
      <c r="B57" s="51">
        <v>0</v>
      </c>
      <c r="C57" s="51">
        <v>0</v>
      </c>
      <c r="D57" s="31">
        <v>301383.5</v>
      </c>
      <c r="E57" s="51">
        <v>0</v>
      </c>
      <c r="F57" s="51">
        <v>0</v>
      </c>
      <c r="G57" s="51">
        <v>0</v>
      </c>
      <c r="H57" s="50">
        <v>64961.96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31">
        <f t="shared" si="13"/>
        <v>366345.46</v>
      </c>
      <c r="Q57"/>
    </row>
    <row r="58" spans="1:18" ht="18.75" customHeight="1">
      <c r="A58" s="26" t="s">
        <v>59</v>
      </c>
      <c r="B58" s="51">
        <v>0</v>
      </c>
      <c r="C58" s="51">
        <v>0</v>
      </c>
      <c r="D58" s="51">
        <v>0</v>
      </c>
      <c r="E58" s="31">
        <v>92053.78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36">
        <f t="shared" si="13"/>
        <v>92053.78</v>
      </c>
      <c r="R58"/>
    </row>
    <row r="59" spans="1:19" ht="18.75" customHeight="1">
      <c r="A59" s="26" t="s">
        <v>60</v>
      </c>
      <c r="B59" s="51">
        <v>0</v>
      </c>
      <c r="C59" s="51">
        <v>0</v>
      </c>
      <c r="D59" s="51">
        <v>0</v>
      </c>
      <c r="E59" s="51">
        <v>0</v>
      </c>
      <c r="F59" s="31">
        <v>307680.59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31">
        <f t="shared" si="13"/>
        <v>307680.59</v>
      </c>
      <c r="S59"/>
    </row>
    <row r="60" spans="1:20" ht="18.75" customHeight="1">
      <c r="A60" s="26" t="s">
        <v>61</v>
      </c>
      <c r="B60" s="51">
        <v>0</v>
      </c>
      <c r="C60" s="51">
        <v>0</v>
      </c>
      <c r="D60" s="51">
        <v>0</v>
      </c>
      <c r="E60" s="51">
        <v>0</v>
      </c>
      <c r="F60" s="51">
        <v>0</v>
      </c>
      <c r="G60" s="50">
        <v>396046.41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36">
        <f t="shared" si="13"/>
        <v>396046.41</v>
      </c>
      <c r="T60"/>
    </row>
    <row r="61" spans="1:21" ht="18.75" customHeight="1">
      <c r="A61" s="26" t="s">
        <v>62</v>
      </c>
      <c r="B61" s="51">
        <v>0</v>
      </c>
      <c r="C61" s="51">
        <v>0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299596.78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36">
        <f t="shared" si="13"/>
        <v>299596.78</v>
      </c>
      <c r="U61"/>
    </row>
    <row r="62" spans="1:22" ht="18.75" customHeight="1">
      <c r="A62" s="26" t="s">
        <v>63</v>
      </c>
      <c r="B62" s="51">
        <v>0</v>
      </c>
      <c r="C62" s="51">
        <v>0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31">
        <v>315899.41</v>
      </c>
      <c r="K62" s="51">
        <v>0</v>
      </c>
      <c r="L62" s="51">
        <v>0</v>
      </c>
      <c r="M62" s="51">
        <v>0</v>
      </c>
      <c r="N62" s="51">
        <v>0</v>
      </c>
      <c r="O62" s="36">
        <f t="shared" si="13"/>
        <v>315899.41</v>
      </c>
      <c r="V62"/>
    </row>
    <row r="63" spans="1:23" ht="18.75" customHeight="1">
      <c r="A63" s="26" t="s">
        <v>64</v>
      </c>
      <c r="B63" s="51">
        <v>0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31">
        <v>427951.75</v>
      </c>
      <c r="L63" s="31">
        <v>386839.86</v>
      </c>
      <c r="M63" s="51">
        <v>0</v>
      </c>
      <c r="N63" s="51">
        <v>0</v>
      </c>
      <c r="O63" s="36">
        <f t="shared" si="13"/>
        <v>814791.61</v>
      </c>
      <c r="P63"/>
      <c r="W63"/>
    </row>
    <row r="64" spans="1:25" ht="18.75" customHeight="1">
      <c r="A64" s="26" t="s">
        <v>65</v>
      </c>
      <c r="B64" s="51">
        <v>0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31">
        <v>192897.86</v>
      </c>
      <c r="N64" s="51">
        <v>0</v>
      </c>
      <c r="O64" s="36">
        <f t="shared" si="13"/>
        <v>192897.86</v>
      </c>
      <c r="R64"/>
      <c r="Y64"/>
    </row>
    <row r="65" spans="1:26" ht="18.75" customHeight="1">
      <c r="A65" s="38" t="s">
        <v>66</v>
      </c>
      <c r="B65" s="52">
        <v>0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3">
        <v>82213.87</v>
      </c>
      <c r="O65" s="54">
        <f t="shared" si="13"/>
        <v>82213.87</v>
      </c>
      <c r="P65"/>
      <c r="S65"/>
      <c r="Z65"/>
    </row>
    <row r="66" spans="1:12" ht="21" customHeight="1">
      <c r="A66" s="55" t="s">
        <v>69</v>
      </c>
      <c r="B66" s="56"/>
      <c r="C66" s="56"/>
      <c r="D66"/>
      <c r="E66"/>
      <c r="F66"/>
      <c r="G66"/>
      <c r="H66" s="57"/>
      <c r="I66" s="57"/>
      <c r="J66"/>
      <c r="K66"/>
      <c r="L66"/>
    </row>
    <row r="67" spans="1:14" ht="15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</row>
    <row r="68" spans="2:12" ht="13.5">
      <c r="B68" s="56"/>
      <c r="C68" s="56"/>
      <c r="D68"/>
      <c r="E68"/>
      <c r="F68"/>
      <c r="G68"/>
      <c r="H68" s="57"/>
      <c r="I68" s="57"/>
      <c r="J68"/>
      <c r="K68"/>
      <c r="L68"/>
    </row>
    <row r="69" spans="2:12" ht="13.5">
      <c r="B69" s="56"/>
      <c r="C69" s="56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8"/>
      <c r="I70" s="58"/>
      <c r="J70" s="59"/>
      <c r="K70" s="59"/>
      <c r="L70" s="59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2022-03-10T19:35:18Z</dcterms:modified>
  <cp:category/>
  <cp:version/>
  <cp:contentType/>
  <cp:contentStatus/>
</cp:coreProperties>
</file>