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<sst xmlns="http://schemas.openxmlformats.org/spreadsheetml/2006/main" count="77" uniqueCount="76">
  <si>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</si>
  <si>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</si>
  <si>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</si>
  <si>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</si>
  <si>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</si>
  <si>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</si>
  <si>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</si>
  <si>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</si>
  <si>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</si>
  <si>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</si>
  <si>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</si>
  <si>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</si>
  <si>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</si>
  <si>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</si>
  <si>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</si>
  <si>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</si>
  <si>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</si>
  <si>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</si>
  <si>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</si>
  <si>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</si>
  <si>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</si>
  <si>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</si>
  <si>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</si>
  <si>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</si>
  <si>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</si>
  <si>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</si>
  <si>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</si>
  <si>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</si>
  <si>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</si>
  <si>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</si>
  <si>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</si>
  <si>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</si>
  <si>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</si>
  <si>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</si>
  <si>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</si>
  <si>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</si>
  <si>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</si>
  <si>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</si>
  <si>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</si>
  <si>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</si>
  <si>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</si>
  <si>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</si>
  <si>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</si>
  <si>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</si>
  <si>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</si>
  <si>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</si>
  <si>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</si>
  <si>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</si>
  <si>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</si>
  <si>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</si>
  <si>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</si>
  <si>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</si>
  <si>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</si>
  <si>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</si>
  <si>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</si>
  <si>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</si>
  <si>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</si>
  <si>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</si>
  <si>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</si>
  <si>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</si>
  <si>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</si>
  <si>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</si>
  <si>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</si>
  <si>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</si>
  <si>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</si>
  <si>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 Remuneração Bruta do Operador (4.1 + 4.2 + 4.3 + 4.4 + 4.5 + 4.6 + 4.7)</t>
  </si>
  <si>
    <t>OPERAÇÃO 21/06/22 - VENCIMENTO 28/06/22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</si>
  <si>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</si>
  <si>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</si>
  <si>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</si>
  <si>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</si>
  <si>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4.6. Remuneração SMGO</t>
  </si>
  <si>
    <t>4.7. Remuneração Manutenção de Validadores</t>
  </si>
  <si>
    <t>4.8. Remuneração Comunicação de Dados por Chip</t>
  </si>
  <si>
    <t>5.3. Revisão de Remuneração pelo Transporte Coletivo ¹</t>
  </si>
  <si>
    <t>¹ Revisões de maio: passageiros (141.456 pass.), fator de transição e ar condicionado.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</si>
</sst>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9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3" fillId="0" borderId="12" xfId="46" applyNumberFormat="1" applyFont="1" applyFill="1" applyBorder="1" applyAlignment="1">
      <alignment vertical="center"/>
    </xf>
    <xf numFmtId="0" fontId="33" fillId="0" borderId="12" xfId="0" applyFont="1" applyFill="1" applyBorder="1" applyAlignment="1">
      <alignment horizontal="left" vertical="center" indent="1"/>
    </xf>
    <xf numFmtId="0" fontId="33" fillId="0" borderId="13" xfId="0" applyFont="1" applyFill="1" applyBorder="1" applyAlignment="1">
      <alignment horizontal="left" vertical="center" indent="1"/>
    </xf>
    <xf numFmtId="164" fontId="33" fillId="0" borderId="4" xfId="46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4" fontId="33" fillId="0" borderId="4" xfId="53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3" fillId="0" borderId="4" xfId="46" applyNumberFormat="1" applyFont="1" applyFill="1" applyBorder="1" applyAlignment="1">
      <alignment horizontal="center" vertical="center"/>
    </xf>
    <xf numFmtId="164" fontId="33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3" fillId="33" borderId="1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64" fontId="33" fillId="0" borderId="4" xfId="53" applyFont="1" applyFill="1" applyBorder="1" applyAlignment="1">
      <alignment vertical="center"/>
    </xf>
    <xf numFmtId="165" fontId="33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3" fillId="33" borderId="4" xfId="0" applyFont="1" applyFill="1" applyBorder="1" applyAlignment="1">
      <alignment horizontal="left" vertical="center" indent="3"/>
    </xf>
    <xf numFmtId="165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11" xfId="46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2"/>
    </xf>
    <xf numFmtId="44" fontId="33" fillId="34" borderId="4" xfId="46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1"/>
    </xf>
    <xf numFmtId="166" fontId="33" fillId="0" borderId="4" xfId="53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169" fontId="33" fillId="0" borderId="4" xfId="46" applyNumberFormat="1" applyFont="1" applyFill="1" applyBorder="1" applyAlignment="1">
      <alignment horizontal="center" vertical="center"/>
    </xf>
    <xf numFmtId="166" fontId="33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3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3" fillId="0" borderId="12" xfId="53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horizontal="center" vertical="center"/>
    </xf>
    <xf numFmtId="0" fontId="33" fillId="33" borderId="4" xfId="0" applyFont="1" applyFill="1" applyBorder="1" applyAlignment="1">
      <alignment horizontal="left" vertical="center" indent="2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66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48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47</v>
      </c>
      <c r="B4" s="59" t="s">
        <v>46</v>
      </c>
      <c r="C4" s="60"/>
      <c r="D4" s="60"/>
      <c r="E4" s="60"/>
      <c r="F4" s="60"/>
      <c r="G4" s="60"/>
      <c r="H4" s="60"/>
      <c r="I4" s="60"/>
      <c r="J4" s="60"/>
      <c r="K4" s="58" t="s">
        <v>45</v>
      </c>
    </row>
    <row r="5" spans="1:11" ht="43.5" customHeight="1">
      <c r="A5" s="58"/>
      <c r="B5" s="49" t="s">
        <v>58</v>
      </c>
      <c r="C5" s="49" t="s">
        <v>44</v>
      </c>
      <c r="D5" s="50" t="s">
        <v>59</v>
      </c>
      <c r="E5" s="50" t="s">
        <v>60</v>
      </c>
      <c r="F5" s="50" t="s">
        <v>61</v>
      </c>
      <c r="G5" s="49" t="s">
        <v>62</v>
      </c>
      <c r="H5" s="50" t="s">
        <v>59</v>
      </c>
      <c r="I5" s="49" t="s">
        <v>43</v>
      </c>
      <c r="J5" s="49" t="s">
        <v>63</v>
      </c>
      <c r="K5" s="58"/>
    </row>
    <row r="6" spans="1:11" ht="18.75" customHeight="1">
      <c r="A6" s="58"/>
      <c r="B6" s="48" t="s">
        <v>42</v>
      </c>
      <c r="C6" s="48" t="s">
        <v>41</v>
      </c>
      <c r="D6" s="48" t="s">
        <v>40</v>
      </c>
      <c r="E6" s="48" t="s">
        <v>39</v>
      </c>
      <c r="F6" s="48" t="s">
        <v>38</v>
      </c>
      <c r="G6" s="48" t="s">
        <v>37</v>
      </c>
      <c r="H6" s="48" t="s">
        <v>36</v>
      </c>
      <c r="I6" s="48" t="s">
        <v>35</v>
      </c>
      <c r="J6" s="48" t="s">
        <v>34</v>
      </c>
      <c r="K6" s="58"/>
    </row>
    <row r="7" spans="1:14" ht="16.5" customHeight="1">
      <c r="A7" s="13" t="s">
        <v>33</v>
      </c>
      <c r="B7" s="47">
        <f aca="true" t="shared" si="0" ref="B7:K7">B8+B11</f>
        <v>331948</v>
      </c>
      <c r="C7" s="47">
        <f t="shared" si="0"/>
        <v>272498</v>
      </c>
      <c r="D7" s="47">
        <f t="shared" si="0"/>
        <v>341255</v>
      </c>
      <c r="E7" s="47">
        <f t="shared" si="0"/>
        <v>182311</v>
      </c>
      <c r="F7" s="47">
        <f t="shared" si="0"/>
        <v>224327</v>
      </c>
      <c r="G7" s="47">
        <f t="shared" si="0"/>
        <v>223341</v>
      </c>
      <c r="H7" s="47">
        <f t="shared" si="0"/>
        <v>262919</v>
      </c>
      <c r="I7" s="47">
        <f t="shared" si="0"/>
        <v>365298</v>
      </c>
      <c r="J7" s="47">
        <f t="shared" si="0"/>
        <v>117669</v>
      </c>
      <c r="K7" s="47">
        <f t="shared" si="0"/>
        <v>2321566</v>
      </c>
      <c r="L7" s="46"/>
      <c r="M7"/>
      <c r="N7"/>
    </row>
    <row r="8" spans="1:14" ht="16.5" customHeight="1">
      <c r="A8" s="44" t="s">
        <v>32</v>
      </c>
      <c r="B8" s="45">
        <f aca="true" t="shared" si="1" ref="B8:J8">+B9+B10</f>
        <v>18589</v>
      </c>
      <c r="C8" s="45">
        <f t="shared" si="1"/>
        <v>18280</v>
      </c>
      <c r="D8" s="45">
        <f t="shared" si="1"/>
        <v>19210</v>
      </c>
      <c r="E8" s="45">
        <f t="shared" si="1"/>
        <v>12161</v>
      </c>
      <c r="F8" s="45">
        <f t="shared" si="1"/>
        <v>13057</v>
      </c>
      <c r="G8" s="45">
        <f t="shared" si="1"/>
        <v>6827</v>
      </c>
      <c r="H8" s="45">
        <f t="shared" si="1"/>
        <v>6469</v>
      </c>
      <c r="I8" s="45">
        <f t="shared" si="1"/>
        <v>19321</v>
      </c>
      <c r="J8" s="45">
        <f t="shared" si="1"/>
        <v>3957</v>
      </c>
      <c r="K8" s="38">
        <f>SUM(B8:J8)</f>
        <v>117871</v>
      </c>
      <c r="L8"/>
      <c r="M8"/>
      <c r="N8"/>
    </row>
    <row r="9" spans="1:14" ht="16.5" customHeight="1">
      <c r="A9" s="22" t="s">
        <v>31</v>
      </c>
      <c r="B9" s="45">
        <v>18552</v>
      </c>
      <c r="C9" s="45">
        <v>18271</v>
      </c>
      <c r="D9" s="45">
        <v>19202</v>
      </c>
      <c r="E9" s="45">
        <v>12043</v>
      </c>
      <c r="F9" s="45">
        <v>13046</v>
      </c>
      <c r="G9" s="45">
        <v>6824</v>
      </c>
      <c r="H9" s="45">
        <v>6469</v>
      </c>
      <c r="I9" s="45">
        <v>19253</v>
      </c>
      <c r="J9" s="45">
        <v>3957</v>
      </c>
      <c r="K9" s="38">
        <f>SUM(B9:J9)</f>
        <v>117617</v>
      </c>
      <c r="L9"/>
      <c r="M9"/>
      <c r="N9"/>
    </row>
    <row r="10" spans="1:14" ht="16.5" customHeight="1">
      <c r="A10" s="22" t="s">
        <v>30</v>
      </c>
      <c r="B10" s="45">
        <v>37</v>
      </c>
      <c r="C10" s="45">
        <v>9</v>
      </c>
      <c r="D10" s="45">
        <v>8</v>
      </c>
      <c r="E10" s="45">
        <v>118</v>
      </c>
      <c r="F10" s="45">
        <v>11</v>
      </c>
      <c r="G10" s="45">
        <v>3</v>
      </c>
      <c r="H10" s="45">
        <v>0</v>
      </c>
      <c r="I10" s="45">
        <v>68</v>
      </c>
      <c r="J10" s="45">
        <v>0</v>
      </c>
      <c r="K10" s="38">
        <f>SUM(B10:J10)</f>
        <v>254</v>
      </c>
      <c r="L10"/>
      <c r="M10"/>
      <c r="N10"/>
    </row>
    <row r="11" spans="1:14" ht="16.5" customHeight="1">
      <c r="A11" s="44" t="s">
        <v>29</v>
      </c>
      <c r="B11" s="43">
        <v>313359</v>
      </c>
      <c r="C11" s="43">
        <v>254218</v>
      </c>
      <c r="D11" s="43">
        <v>322045</v>
      </c>
      <c r="E11" s="43">
        <v>170150</v>
      </c>
      <c r="F11" s="43">
        <v>211270</v>
      </c>
      <c r="G11" s="43">
        <v>216514</v>
      </c>
      <c r="H11" s="43">
        <v>256450</v>
      </c>
      <c r="I11" s="43">
        <v>345977</v>
      </c>
      <c r="J11" s="43">
        <v>113712</v>
      </c>
      <c r="K11" s="38">
        <f>SUM(B11:J11)</f>
        <v>2203695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28</v>
      </c>
      <c r="B13" s="42">
        <v>4.2622</v>
      </c>
      <c r="C13" s="42">
        <v>4.6825</v>
      </c>
      <c r="D13" s="42">
        <v>5.1907</v>
      </c>
      <c r="E13" s="42">
        <v>4.5131</v>
      </c>
      <c r="F13" s="42">
        <v>4.776</v>
      </c>
      <c r="G13" s="42">
        <v>4.8243</v>
      </c>
      <c r="H13" s="42">
        <v>3.8412</v>
      </c>
      <c r="I13" s="42">
        <v>3.8802</v>
      </c>
      <c r="J13" s="42">
        <v>4.3905</v>
      </c>
      <c r="K13" s="31"/>
      <c r="L13"/>
      <c r="M13"/>
      <c r="N13"/>
    </row>
    <row r="14" spans="1:14" ht="16.5" customHeight="1">
      <c r="A14" s="16" t="s">
        <v>70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31"/>
      <c r="L14"/>
      <c r="M14"/>
      <c r="N14"/>
    </row>
    <row r="15" spans="1:11" ht="12" customHeight="1">
      <c r="A15" s="41"/>
      <c r="B15" s="17"/>
      <c r="C15" s="40"/>
      <c r="D15" s="40"/>
      <c r="E15" s="40"/>
      <c r="F15" s="40"/>
      <c r="G15" s="40"/>
      <c r="H15" s="40"/>
      <c r="I15" s="40"/>
      <c r="J15" s="40"/>
      <c r="K15" s="31"/>
    </row>
    <row r="16" spans="1:11" ht="16.5" customHeight="1">
      <c r="A16" s="16" t="s">
        <v>27</v>
      </c>
      <c r="B16" s="39">
        <v>1.160647887010888</v>
      </c>
      <c r="C16" s="39">
        <v>1.220830794890309</v>
      </c>
      <c r="D16" s="39">
        <v>1.08531011087719</v>
      </c>
      <c r="E16" s="39">
        <v>1.439548455279105</v>
      </c>
      <c r="F16" s="39">
        <v>1.107772532533153</v>
      </c>
      <c r="G16" s="39">
        <v>1.211922311388911</v>
      </c>
      <c r="H16" s="39">
        <v>1.157939888459295</v>
      </c>
      <c r="I16" s="39">
        <v>1.143969750925896</v>
      </c>
      <c r="J16" s="39">
        <v>1.110644710003296</v>
      </c>
      <c r="K16" s="31"/>
    </row>
    <row r="17" spans="1:11" ht="12" customHeight="1">
      <c r="A17" s="16"/>
      <c r="B17" s="31"/>
      <c r="C17" s="31"/>
      <c r="D17" s="31"/>
      <c r="E17" s="38"/>
      <c r="F17" s="31"/>
      <c r="G17" s="31"/>
      <c r="H17" s="31"/>
      <c r="I17" s="31"/>
      <c r="J17" s="31"/>
      <c r="K17" s="15"/>
    </row>
    <row r="18" spans="1:14" ht="16.5" customHeight="1">
      <c r="A18" s="37" t="s">
        <v>65</v>
      </c>
      <c r="B18" s="36">
        <f>SUM(B19:B27)</f>
        <v>1697545.02</v>
      </c>
      <c r="C18" s="36">
        <f aca="true" t="shared" si="2" ref="C18:J18">SUM(C19:C27)</f>
        <v>1615619.7199999997</v>
      </c>
      <c r="D18" s="36">
        <f t="shared" si="2"/>
        <v>1988882.45</v>
      </c>
      <c r="E18" s="36">
        <f t="shared" si="2"/>
        <v>1225402.55</v>
      </c>
      <c r="F18" s="36">
        <f t="shared" si="2"/>
        <v>1230245.1700000002</v>
      </c>
      <c r="G18" s="36">
        <f t="shared" si="2"/>
        <v>1344002.4999999998</v>
      </c>
      <c r="H18" s="36">
        <f t="shared" si="2"/>
        <v>1216775.8499999996</v>
      </c>
      <c r="I18" s="36">
        <f t="shared" si="2"/>
        <v>1702120.8599999999</v>
      </c>
      <c r="J18" s="36">
        <f t="shared" si="2"/>
        <v>588521.9200000002</v>
      </c>
      <c r="K18" s="36">
        <f>SUM(B18:J18)</f>
        <v>12609116.039999997</v>
      </c>
      <c r="L18"/>
      <c r="M18"/>
      <c r="N18"/>
    </row>
    <row r="19" spans="1:14" ht="16.5" customHeight="1">
      <c r="A19" s="35" t="s">
        <v>26</v>
      </c>
      <c r="B19" s="61">
        <f>ROUND((B13+B14)*B7,2)</f>
        <v>1414828.77</v>
      </c>
      <c r="C19" s="61">
        <f aca="true" t="shared" si="3" ref="C19:J19">ROUND((C13+C14)*C7,2)</f>
        <v>1275971.89</v>
      </c>
      <c r="D19" s="61">
        <f t="shared" si="3"/>
        <v>1771352.33</v>
      </c>
      <c r="E19" s="61">
        <f t="shared" si="3"/>
        <v>822787.77</v>
      </c>
      <c r="F19" s="61">
        <f t="shared" si="3"/>
        <v>1071385.75</v>
      </c>
      <c r="G19" s="61">
        <f t="shared" si="3"/>
        <v>1077463.99</v>
      </c>
      <c r="H19" s="61">
        <f t="shared" si="3"/>
        <v>1009924.46</v>
      </c>
      <c r="I19" s="61">
        <f t="shared" si="3"/>
        <v>1417429.3</v>
      </c>
      <c r="J19" s="61">
        <f t="shared" si="3"/>
        <v>516625.74</v>
      </c>
      <c r="K19" s="30">
        <f>SUM(B19:J19)</f>
        <v>10377770.000000002</v>
      </c>
      <c r="L19"/>
      <c r="M19"/>
      <c r="N19"/>
    </row>
    <row r="20" spans="1:14" ht="16.5" customHeight="1">
      <c r="A20" s="18" t="s">
        <v>25</v>
      </c>
      <c r="B20" s="30">
        <f aca="true" t="shared" si="4" ref="B20:J20">IF(B16&lt;&gt;0,ROUND((B16-1)*B19,2),0)</f>
        <v>227289.25</v>
      </c>
      <c r="C20" s="30">
        <f t="shared" si="4"/>
        <v>281773.89</v>
      </c>
      <c r="D20" s="30">
        <f t="shared" si="4"/>
        <v>151114.26</v>
      </c>
      <c r="E20" s="30">
        <f t="shared" si="4"/>
        <v>361655.09</v>
      </c>
      <c r="F20" s="30">
        <f t="shared" si="4"/>
        <v>115465.96</v>
      </c>
      <c r="G20" s="30">
        <f t="shared" si="4"/>
        <v>228338.66</v>
      </c>
      <c r="H20" s="30">
        <f t="shared" si="4"/>
        <v>159507.36</v>
      </c>
      <c r="I20" s="30">
        <f t="shared" si="4"/>
        <v>204066.94</v>
      </c>
      <c r="J20" s="30">
        <f t="shared" si="4"/>
        <v>57161.91</v>
      </c>
      <c r="K20" s="30">
        <f aca="true" t="shared" si="5" ref="K18:K26">SUM(B20:J20)</f>
        <v>1786373.3199999996</v>
      </c>
      <c r="L20"/>
      <c r="M20"/>
      <c r="N20"/>
    </row>
    <row r="21" spans="1:14" ht="16.5" customHeight="1">
      <c r="A21" s="18" t="s">
        <v>24</v>
      </c>
      <c r="B21" s="30">
        <v>51035.21</v>
      </c>
      <c r="C21" s="30">
        <v>51870.29</v>
      </c>
      <c r="D21" s="30">
        <v>58114.96</v>
      </c>
      <c r="E21" s="30">
        <v>35621</v>
      </c>
      <c r="F21" s="30">
        <v>39787.09</v>
      </c>
      <c r="G21" s="30">
        <v>34411.71</v>
      </c>
      <c r="H21" s="30">
        <v>41869.48</v>
      </c>
      <c r="I21" s="30">
        <v>74388.96</v>
      </c>
      <c r="J21" s="30">
        <v>18535.77</v>
      </c>
      <c r="K21" s="30">
        <f t="shared" si="5"/>
        <v>405634.47000000003</v>
      </c>
      <c r="L21"/>
      <c r="M21"/>
      <c r="N21"/>
    </row>
    <row r="22" spans="1:14" ht="16.5" customHeight="1">
      <c r="A22" s="18" t="s">
        <v>23</v>
      </c>
      <c r="B22" s="30">
        <v>1787.07</v>
      </c>
      <c r="C22" s="34">
        <v>3574.14</v>
      </c>
      <c r="D22" s="34">
        <v>5361.21</v>
      </c>
      <c r="E22" s="30">
        <v>3574.14</v>
      </c>
      <c r="F22" s="30">
        <v>1787.07</v>
      </c>
      <c r="G22" s="34">
        <v>1787.07</v>
      </c>
      <c r="H22" s="34">
        <v>3574.14</v>
      </c>
      <c r="I22" s="34">
        <v>3574.14</v>
      </c>
      <c r="J22" s="34">
        <v>1787.07</v>
      </c>
      <c r="K22" s="30">
        <f t="shared" si="5"/>
        <v>26806.05</v>
      </c>
      <c r="L22"/>
      <c r="M22"/>
      <c r="N22"/>
    </row>
    <row r="23" spans="1:14" ht="16.5" customHeight="1">
      <c r="A23" s="18" t="s">
        <v>22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-6491.19</v>
      </c>
      <c r="K23" s="30">
        <f t="shared" si="5"/>
        <v>-6491.19</v>
      </c>
      <c r="L23"/>
      <c r="M23"/>
      <c r="N23"/>
    </row>
    <row r="24" spans="1:14" ht="16.5" customHeight="1">
      <c r="A24" s="62" t="s">
        <v>71</v>
      </c>
      <c r="B24" s="30">
        <v>1367.56</v>
      </c>
      <c r="C24" s="30">
        <v>1302.95</v>
      </c>
      <c r="D24" s="30">
        <v>1604.46</v>
      </c>
      <c r="E24" s="30">
        <v>987.98</v>
      </c>
      <c r="F24" s="30">
        <v>990.67</v>
      </c>
      <c r="G24" s="30">
        <v>1084.9</v>
      </c>
      <c r="H24" s="30">
        <v>979.91</v>
      </c>
      <c r="I24" s="30">
        <v>1372.95</v>
      </c>
      <c r="J24" s="30">
        <v>473.8</v>
      </c>
      <c r="K24" s="30">
        <f t="shared" si="5"/>
        <v>10165.18</v>
      </c>
      <c r="L24"/>
      <c r="M24"/>
      <c r="N24"/>
    </row>
    <row r="25" spans="1:14" ht="16.5" customHeight="1">
      <c r="A25" s="62" t="s">
        <v>72</v>
      </c>
      <c r="B25" s="30">
        <v>885.74</v>
      </c>
      <c r="C25" s="30">
        <v>826.69</v>
      </c>
      <c r="D25" s="30">
        <v>980.66</v>
      </c>
      <c r="E25" s="30">
        <v>570.37</v>
      </c>
      <c r="F25" s="30">
        <v>594.77</v>
      </c>
      <c r="G25" s="30">
        <v>677.91</v>
      </c>
      <c r="H25" s="30">
        <v>684.75</v>
      </c>
      <c r="I25" s="30">
        <v>984.3</v>
      </c>
      <c r="J25" s="30">
        <v>311.89</v>
      </c>
      <c r="K25" s="30">
        <f t="shared" si="5"/>
        <v>6517.080000000001</v>
      </c>
      <c r="L25"/>
      <c r="M25"/>
      <c r="N25"/>
    </row>
    <row r="26" spans="1:14" ht="16.5" customHeight="1">
      <c r="A26" s="62" t="s">
        <v>73</v>
      </c>
      <c r="B26" s="30">
        <v>351.42</v>
      </c>
      <c r="C26" s="30">
        <v>299.87</v>
      </c>
      <c r="D26" s="30">
        <v>354.57</v>
      </c>
      <c r="E26" s="30">
        <v>206.2</v>
      </c>
      <c r="F26" s="30">
        <v>233.86</v>
      </c>
      <c r="G26" s="30">
        <v>238.26</v>
      </c>
      <c r="H26" s="30">
        <v>235.75</v>
      </c>
      <c r="I26" s="30">
        <v>304.27</v>
      </c>
      <c r="J26" s="30">
        <v>116.93</v>
      </c>
      <c r="K26" s="30">
        <f t="shared" si="5"/>
        <v>2341.1299999999997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21</v>
      </c>
      <c r="B29" s="30">
        <f aca="true" t="shared" si="6" ref="B29:J29">+B30+B35+B47</f>
        <v>-216098.21999999997</v>
      </c>
      <c r="C29" s="30">
        <f t="shared" si="6"/>
        <v>-95454.33</v>
      </c>
      <c r="D29" s="30">
        <f t="shared" si="6"/>
        <v>1145396.81</v>
      </c>
      <c r="E29" s="30">
        <f t="shared" si="6"/>
        <v>-936185.7100000001</v>
      </c>
      <c r="F29" s="30">
        <f t="shared" si="6"/>
        <v>-65239.06</v>
      </c>
      <c r="G29" s="30">
        <f t="shared" si="6"/>
        <v>-196926.56999999998</v>
      </c>
      <c r="H29" s="30">
        <f t="shared" si="6"/>
        <v>841443.7699999999</v>
      </c>
      <c r="I29" s="30">
        <f t="shared" si="6"/>
        <v>-123552.44999999998</v>
      </c>
      <c r="J29" s="30">
        <f t="shared" si="6"/>
        <v>-39878.68</v>
      </c>
      <c r="K29" s="30">
        <f aca="true" t="shared" si="7" ref="K29:K37">SUM(B29:J29)</f>
        <v>313505.5599999999</v>
      </c>
      <c r="L29"/>
      <c r="M29"/>
      <c r="N29"/>
    </row>
    <row r="30" spans="1:14" ht="16.5" customHeight="1">
      <c r="A30" s="18" t="s">
        <v>20</v>
      </c>
      <c r="B30" s="30">
        <f aca="true" t="shared" si="8" ref="B30:J30">B31+B32+B33+B34</f>
        <v>-208669.66999999998</v>
      </c>
      <c r="C30" s="30">
        <f t="shared" si="8"/>
        <v>-86486.64</v>
      </c>
      <c r="D30" s="30">
        <f t="shared" si="8"/>
        <v>-117421.26000000001</v>
      </c>
      <c r="E30" s="30">
        <f t="shared" si="8"/>
        <v>-167215.09999999998</v>
      </c>
      <c r="F30" s="30">
        <f t="shared" si="8"/>
        <v>-57402.4</v>
      </c>
      <c r="G30" s="30">
        <f t="shared" si="8"/>
        <v>-191197.4</v>
      </c>
      <c r="H30" s="30">
        <f t="shared" si="8"/>
        <v>-55751.92</v>
      </c>
      <c r="I30" s="30">
        <f t="shared" si="8"/>
        <v>-127298.26</v>
      </c>
      <c r="J30" s="30">
        <f t="shared" si="8"/>
        <v>-30548.44</v>
      </c>
      <c r="K30" s="30">
        <f t="shared" si="7"/>
        <v>-1041991.09</v>
      </c>
      <c r="L30"/>
      <c r="M30"/>
      <c r="N30"/>
    </row>
    <row r="31" spans="1:14" s="23" customFormat="1" ht="16.5" customHeight="1">
      <c r="A31" s="29" t="s">
        <v>55</v>
      </c>
      <c r="B31" s="30">
        <f>-ROUND((B9)*$E$3,2)</f>
        <v>-81628.8</v>
      </c>
      <c r="C31" s="30">
        <f aca="true" t="shared" si="9" ref="C31:J31">-ROUND((C9)*$E$3,2)</f>
        <v>-80392.4</v>
      </c>
      <c r="D31" s="30">
        <f t="shared" si="9"/>
        <v>-84488.8</v>
      </c>
      <c r="E31" s="30">
        <f t="shared" si="9"/>
        <v>-52989.2</v>
      </c>
      <c r="F31" s="30">
        <f t="shared" si="9"/>
        <v>-57402.4</v>
      </c>
      <c r="G31" s="30">
        <f t="shared" si="9"/>
        <v>-30025.6</v>
      </c>
      <c r="H31" s="30">
        <f t="shared" si="9"/>
        <v>-28463.6</v>
      </c>
      <c r="I31" s="30">
        <f t="shared" si="9"/>
        <v>-84713.2</v>
      </c>
      <c r="J31" s="30">
        <f t="shared" si="9"/>
        <v>-17410.8</v>
      </c>
      <c r="K31" s="30">
        <f t="shared" si="7"/>
        <v>-517514.8</v>
      </c>
      <c r="L31" s="28"/>
      <c r="M31"/>
      <c r="N31"/>
    </row>
    <row r="32" spans="1:14" ht="16.5" customHeight="1">
      <c r="A32" s="25" t="s">
        <v>19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18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17</v>
      </c>
      <c r="B34" s="30">
        <v>-127040.87</v>
      </c>
      <c r="C34" s="30">
        <v>-6094.24</v>
      </c>
      <c r="D34" s="30">
        <v>-32932.46</v>
      </c>
      <c r="E34" s="30">
        <v>-114225.9</v>
      </c>
      <c r="F34" s="26">
        <v>0</v>
      </c>
      <c r="G34" s="30">
        <v>-161171.8</v>
      </c>
      <c r="H34" s="30">
        <v>-27288.32</v>
      </c>
      <c r="I34" s="30">
        <v>-42585.06</v>
      </c>
      <c r="J34" s="30">
        <v>-13137.64</v>
      </c>
      <c r="K34" s="30">
        <f t="shared" si="7"/>
        <v>-524476.2899999999</v>
      </c>
      <c r="L34"/>
      <c r="M34"/>
      <c r="N34"/>
    </row>
    <row r="35" spans="1:14" s="23" customFormat="1" ht="16.5" customHeight="1">
      <c r="A35" s="18" t="s">
        <v>16</v>
      </c>
      <c r="B35" s="27">
        <f aca="true" t="shared" si="10" ref="B35:J35">SUM(B36:B45)</f>
        <v>-7604.5</v>
      </c>
      <c r="C35" s="27">
        <f t="shared" si="10"/>
        <v>-7245.24</v>
      </c>
      <c r="D35" s="27">
        <f t="shared" si="10"/>
        <v>1227949.6500000001</v>
      </c>
      <c r="E35" s="27">
        <f t="shared" si="10"/>
        <v>-770493.81</v>
      </c>
      <c r="F35" s="27">
        <f t="shared" si="10"/>
        <v>-5508.78</v>
      </c>
      <c r="G35" s="27">
        <f t="shared" si="10"/>
        <v>-6032.71</v>
      </c>
      <c r="H35" s="27">
        <f t="shared" si="10"/>
        <v>885551.1</v>
      </c>
      <c r="I35" s="27">
        <f t="shared" si="10"/>
        <v>-7634.44</v>
      </c>
      <c r="J35" s="27">
        <f t="shared" si="10"/>
        <v>-9330.220000000001</v>
      </c>
      <c r="K35" s="30">
        <f t="shared" si="7"/>
        <v>1299651.05</v>
      </c>
      <c r="L35"/>
      <c r="M35"/>
      <c r="N35"/>
    </row>
    <row r="36" spans="1:14" ht="16.5" customHeight="1">
      <c r="A36" s="25" t="s">
        <v>15</v>
      </c>
      <c r="B36" s="17">
        <v>0</v>
      </c>
      <c r="C36" s="17">
        <v>0</v>
      </c>
      <c r="D36" s="27">
        <v>-23128.53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-6695.59</v>
      </c>
      <c r="K36" s="30">
        <f t="shared" si="7"/>
        <v>-29824.12</v>
      </c>
      <c r="L36"/>
      <c r="M36"/>
      <c r="N36"/>
    </row>
    <row r="37" spans="1:14" ht="16.5" customHeight="1">
      <c r="A37" s="25" t="s">
        <v>14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12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9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67</v>
      </c>
      <c r="B43" s="17">
        <v>0</v>
      </c>
      <c r="C43" s="17">
        <v>0</v>
      </c>
      <c r="D43" s="17">
        <v>2610000</v>
      </c>
      <c r="E43" s="17">
        <v>0</v>
      </c>
      <c r="F43" s="17">
        <v>0</v>
      </c>
      <c r="G43" s="17">
        <v>0</v>
      </c>
      <c r="H43" s="17">
        <v>1782000</v>
      </c>
      <c r="I43" s="17">
        <v>0</v>
      </c>
      <c r="J43" s="17">
        <v>0</v>
      </c>
      <c r="K43" s="17">
        <f>SUM(B43:J43)</f>
        <v>4392000</v>
      </c>
      <c r="L43" s="24"/>
      <c r="M43"/>
      <c r="N43"/>
    </row>
    <row r="44" spans="1:14" s="23" customFormat="1" ht="16.5" customHeight="1">
      <c r="A44" s="25" t="s">
        <v>68</v>
      </c>
      <c r="B44" s="17">
        <v>0</v>
      </c>
      <c r="C44" s="17">
        <v>0</v>
      </c>
      <c r="D44" s="17">
        <v>-1350000</v>
      </c>
      <c r="E44" s="17">
        <v>-765000</v>
      </c>
      <c r="F44" s="17">
        <v>0</v>
      </c>
      <c r="G44" s="17">
        <v>0</v>
      </c>
      <c r="H44" s="17">
        <v>-891000</v>
      </c>
      <c r="I44" s="17">
        <v>0</v>
      </c>
      <c r="J44" s="17">
        <v>0</v>
      </c>
      <c r="K44" s="17">
        <f>SUM(B44:J44)</f>
        <v>-3006000</v>
      </c>
      <c r="L44" s="24"/>
      <c r="M44"/>
      <c r="N44"/>
    </row>
    <row r="45" spans="1:14" s="23" customFormat="1" ht="16.5" customHeight="1">
      <c r="A45" s="25" t="s">
        <v>69</v>
      </c>
      <c r="B45" s="17">
        <v>-7604.5</v>
      </c>
      <c r="C45" s="17">
        <v>-7245.24</v>
      </c>
      <c r="D45" s="17">
        <v>-8921.82</v>
      </c>
      <c r="E45" s="17">
        <v>-5493.81</v>
      </c>
      <c r="F45" s="17">
        <v>-5508.78</v>
      </c>
      <c r="G45" s="17">
        <v>-6032.71</v>
      </c>
      <c r="H45" s="17">
        <v>-5448.9</v>
      </c>
      <c r="I45" s="17">
        <v>-7634.44</v>
      </c>
      <c r="J45" s="17">
        <v>-2634.63</v>
      </c>
      <c r="K45" s="17">
        <f>SUM(B45:J45)</f>
        <v>-56524.83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74</v>
      </c>
      <c r="B47" s="17">
        <v>175.95</v>
      </c>
      <c r="C47" s="17">
        <v>-1722.45</v>
      </c>
      <c r="D47" s="17">
        <v>34868.42</v>
      </c>
      <c r="E47" s="17">
        <v>1523.2</v>
      </c>
      <c r="F47" s="17">
        <v>-2327.88</v>
      </c>
      <c r="G47" s="17">
        <v>303.54</v>
      </c>
      <c r="H47" s="17">
        <v>11644.59</v>
      </c>
      <c r="I47" s="17">
        <v>11380.25</v>
      </c>
      <c r="J47" s="17">
        <v>-0.02</v>
      </c>
      <c r="K47" s="17">
        <f>SUM(B47:J47)</f>
        <v>55845.6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1481446.8</v>
      </c>
      <c r="C49" s="27">
        <f>IF(C18+C29+C50&lt;0,0,C18+C29+C50)</f>
        <v>1520165.3899999997</v>
      </c>
      <c r="D49" s="27">
        <f>IF(D18+D29+D50&lt;0,0,D18+D29+D50)</f>
        <v>3134279.26</v>
      </c>
      <c r="E49" s="27">
        <f>IF(E18+E29+E50&lt;0,0,E18+E29+E50)</f>
        <v>289216.83999999997</v>
      </c>
      <c r="F49" s="27">
        <f>IF(F18+F29+F50&lt;0,0,F18+F29+F50)</f>
        <v>1165006.11</v>
      </c>
      <c r="G49" s="27">
        <f>IF(G18+G29+G50&lt;0,0,G18+G29+G50)</f>
        <v>1147075.9299999997</v>
      </c>
      <c r="H49" s="27">
        <f>IF(H18+H29+H50&lt;0,0,H18+H29+H50)</f>
        <v>2058219.6199999996</v>
      </c>
      <c r="I49" s="27">
        <f>IF(I18+I29+I50&lt;0,0,I18+I29+I50)</f>
        <v>1578568.41</v>
      </c>
      <c r="J49" s="27">
        <f>IF(J18+J29+J50&lt;0,0,J18+J29+J50)</f>
        <v>548643.2400000001</v>
      </c>
      <c r="K49" s="20">
        <f>SUM(B49:J49)</f>
        <v>12922621.599999998</v>
      </c>
      <c r="L49" s="55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1481446.8</v>
      </c>
      <c r="C55" s="10">
        <f t="shared" si="11"/>
        <v>1520165.38</v>
      </c>
      <c r="D55" s="10">
        <f t="shared" si="11"/>
        <v>3134279.26</v>
      </c>
      <c r="E55" s="10">
        <f t="shared" si="11"/>
        <v>289216.84</v>
      </c>
      <c r="F55" s="10">
        <f t="shared" si="11"/>
        <v>1165006.1</v>
      </c>
      <c r="G55" s="10">
        <f t="shared" si="11"/>
        <v>1147075.93</v>
      </c>
      <c r="H55" s="10">
        <f t="shared" si="11"/>
        <v>2058219.62</v>
      </c>
      <c r="I55" s="10">
        <f>SUM(I56:I68)</f>
        <v>1578568.4</v>
      </c>
      <c r="J55" s="10">
        <f t="shared" si="11"/>
        <v>548643.24</v>
      </c>
      <c r="K55" s="5">
        <f>SUM(K56:K68)</f>
        <v>12922621.57</v>
      </c>
      <c r="L55" s="9"/>
    </row>
    <row r="56" spans="1:11" ht="16.5" customHeight="1">
      <c r="A56" s="7" t="s">
        <v>56</v>
      </c>
      <c r="B56" s="8">
        <v>1294192.45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1294192.45</v>
      </c>
    </row>
    <row r="57" spans="1:11" ht="16.5" customHeight="1">
      <c r="A57" s="7" t="s">
        <v>57</v>
      </c>
      <c r="B57" s="8">
        <v>187254.35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187254.35</v>
      </c>
    </row>
    <row r="58" spans="1:11" ht="16.5" customHeight="1">
      <c r="A58" s="7" t="s">
        <v>4</v>
      </c>
      <c r="B58" s="6">
        <v>0</v>
      </c>
      <c r="C58" s="8">
        <v>1520165.38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1520165.38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3134279.26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3134279.26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289216.84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289216.84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1165006.1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1165006.1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1147075.93</v>
      </c>
      <c r="H62" s="6">
        <v>0</v>
      </c>
      <c r="I62" s="6">
        <v>0</v>
      </c>
      <c r="J62" s="6">
        <v>0</v>
      </c>
      <c r="K62" s="5">
        <f t="shared" si="12"/>
        <v>1147075.93</v>
      </c>
    </row>
    <row r="63" spans="1:11" ht="16.5" customHeight="1">
      <c r="A63" s="7" t="s">
        <v>49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2058219.62</v>
      </c>
      <c r="I63" s="6">
        <v>0</v>
      </c>
      <c r="J63" s="6">
        <v>0</v>
      </c>
      <c r="K63" s="5">
        <f t="shared" si="12"/>
        <v>2058219.62</v>
      </c>
    </row>
    <row r="64" spans="1:11" ht="16.5" customHeight="1">
      <c r="A64" s="7" t="s">
        <v>50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51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588581.75</v>
      </c>
      <c r="J65" s="6">
        <v>0</v>
      </c>
      <c r="K65" s="5">
        <f t="shared" si="12"/>
        <v>588581.75</v>
      </c>
    </row>
    <row r="66" spans="1:11" ht="16.5" customHeight="1">
      <c r="A66" s="7" t="s">
        <v>52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989986.65</v>
      </c>
      <c r="J66" s="6">
        <v>0</v>
      </c>
      <c r="K66" s="5">
        <f t="shared" si="12"/>
        <v>989986.65</v>
      </c>
    </row>
    <row r="67" spans="1:11" ht="16.5" customHeight="1">
      <c r="A67" s="7" t="s">
        <v>53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548643.24</v>
      </c>
      <c r="K67" s="5">
        <f t="shared" si="12"/>
        <v>548643.24</v>
      </c>
    </row>
    <row r="68" spans="1:11" ht="18" customHeight="1">
      <c r="A68" s="4" t="s">
        <v>64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>
      <c r="A69" s="63" t="s">
        <v>75</v>
      </c>
    </row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2022-06-27T21:02:23Z</dcterms:modified>
  <cp:category/>
  <cp:version/>
  <cp:contentType/>
  <cp:contentStatus/>
</cp:coreProperties>
</file>