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<sst xmlns="http://schemas.openxmlformats.org/spreadsheetml/2006/main" count="77" uniqueCount="76">
  <si>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</si>
  <si>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</si>
  <si>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</si>
  <si>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</si>
  <si>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</si>
  <si>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</si>
  <si>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</si>
  <si>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</si>
  <si>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</si>
  <si>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</si>
  <si>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</si>
  <si>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</si>
  <si>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</si>
  <si>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</si>
  <si>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</si>
  <si>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</si>
  <si>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</si>
  <si>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</si>
  <si>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</si>
  <si>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</si>
  <si>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</si>
  <si>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</si>
  <si>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</si>
  <si>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</si>
  <si>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</si>
  <si>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</si>
  <si>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</si>
  <si>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</si>
  <si>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</si>
  <si>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</si>
  <si>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</si>
  <si>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</si>
  <si>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</si>
  <si>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</si>
  <si>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</si>
  <si>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</si>
  <si>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</si>
  <si>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</si>
  <si>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</si>
  <si>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</si>
  <si>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</si>
  <si>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</si>
  <si>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</si>
  <si>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</si>
  <si>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</si>
  <si>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</si>
  <si>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</si>
  <si>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</si>
  <si>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</si>
  <si>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</si>
  <si>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</si>
  <si>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</si>
  <si>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</si>
  <si>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</si>
  <si>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</si>
  <si>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</si>
  <si>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</si>
  <si>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</si>
  <si>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</si>
  <si>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</si>
  <si>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</si>
  <si>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</si>
  <si>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</si>
  <si>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</si>
  <si>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</si>
  <si>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 Remuneração Bruta do Operador (4.1 + 4.2 + 4.3 + 4.4 + 4.5 + 4.6 + 4.7)</t>
  </si>
  <si>
    <t>OPERAÇÃO 09/06/22 - VENCIMENTO 17/06/22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</si>
  <si>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</si>
  <si>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</si>
  <si>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</si>
  <si>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</si>
  <si>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</si>
  <si>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</si>
  <si>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</si>
  <si>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5.3. Revisão de Remuneração pelo Transporte Coletivo ¹</t>
  </si>
  <si>
    <t>¹ Valores da quinta parcela da revisão do período de maio a dezembro/2021, referente ao reajuste de 2021, conforme previsto na cláusula segunda, item 2.2, subitem C, do termo de aditamento assinado em 30/09/2021.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</si>
</sst>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2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horizontal="center" vertical="center"/>
    </xf>
    <xf numFmtId="0" fontId="33" fillId="33" borderId="4" xfId="0" applyFont="1" applyFill="1" applyBorder="1" applyAlignment="1">
      <alignment horizontal="left" vertical="center" indent="2"/>
    </xf>
    <xf numFmtId="0" fontId="33" fillId="0" borderId="0" xfId="0" applyFont="1" applyFill="1" applyAlignment="1">
      <alignment vertical="center"/>
    </xf>
    <xf numFmtId="0" fontId="46" fillId="0" borderId="0" xfId="0" applyFont="1" applyFill="1" applyAlignment="1">
      <alignment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48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47</v>
      </c>
      <c r="B4" s="59" t="s">
        <v>46</v>
      </c>
      <c r="C4" s="60"/>
      <c r="D4" s="60"/>
      <c r="E4" s="60"/>
      <c r="F4" s="60"/>
      <c r="G4" s="60"/>
      <c r="H4" s="60"/>
      <c r="I4" s="60"/>
      <c r="J4" s="60"/>
      <c r="K4" s="58" t="s">
        <v>45</v>
      </c>
    </row>
    <row r="5" spans="1:11" ht="43.5" customHeight="1">
      <c r="A5" s="58"/>
      <c r="B5" s="49" t="s">
        <v>58</v>
      </c>
      <c r="C5" s="49" t="s">
        <v>44</v>
      </c>
      <c r="D5" s="50" t="s">
        <v>59</v>
      </c>
      <c r="E5" s="50" t="s">
        <v>60</v>
      </c>
      <c r="F5" s="50" t="s">
        <v>61</v>
      </c>
      <c r="G5" s="49" t="s">
        <v>62</v>
      </c>
      <c r="H5" s="50" t="s">
        <v>59</v>
      </c>
      <c r="I5" s="49" t="s">
        <v>43</v>
      </c>
      <c r="J5" s="49" t="s">
        <v>63</v>
      </c>
      <c r="K5" s="58"/>
    </row>
    <row r="6" spans="1:11" ht="18.75" customHeight="1">
      <c r="A6" s="58"/>
      <c r="B6" s="48" t="s">
        <v>42</v>
      </c>
      <c r="C6" s="48" t="s">
        <v>41</v>
      </c>
      <c r="D6" s="48" t="s">
        <v>40</v>
      </c>
      <c r="E6" s="48" t="s">
        <v>39</v>
      </c>
      <c r="F6" s="48" t="s">
        <v>38</v>
      </c>
      <c r="G6" s="48" t="s">
        <v>37</v>
      </c>
      <c r="H6" s="48" t="s">
        <v>36</v>
      </c>
      <c r="I6" s="48" t="s">
        <v>35</v>
      </c>
      <c r="J6" s="48" t="s">
        <v>34</v>
      </c>
      <c r="K6" s="58"/>
    </row>
    <row r="7" spans="1:14" ht="16.5" customHeight="1">
      <c r="A7" s="13" t="s">
        <v>33</v>
      </c>
      <c r="B7" s="47">
        <f aca="true" t="shared" si="0" ref="B7:K7">B8+B11</f>
        <v>335606</v>
      </c>
      <c r="C7" s="47">
        <f t="shared" si="0"/>
        <v>277364</v>
      </c>
      <c r="D7" s="47">
        <f t="shared" si="0"/>
        <v>348773</v>
      </c>
      <c r="E7" s="47">
        <f t="shared" si="0"/>
        <v>186407</v>
      </c>
      <c r="F7" s="47">
        <f t="shared" si="0"/>
        <v>228453</v>
      </c>
      <c r="G7" s="47">
        <f t="shared" si="0"/>
        <v>230546</v>
      </c>
      <c r="H7" s="47">
        <f t="shared" si="0"/>
        <v>271853</v>
      </c>
      <c r="I7" s="47">
        <f t="shared" si="0"/>
        <v>378754</v>
      </c>
      <c r="J7" s="47">
        <f t="shared" si="0"/>
        <v>121434</v>
      </c>
      <c r="K7" s="47">
        <f t="shared" si="0"/>
        <v>2379190</v>
      </c>
      <c r="L7" s="46"/>
      <c r="M7"/>
      <c r="N7"/>
    </row>
    <row r="8" spans="1:14" ht="16.5" customHeight="1">
      <c r="A8" s="44" t="s">
        <v>32</v>
      </c>
      <c r="B8" s="45">
        <f aca="true" t="shared" si="1" ref="B8:J8">+B9+B10</f>
        <v>19199</v>
      </c>
      <c r="C8" s="45">
        <f t="shared" si="1"/>
        <v>19003</v>
      </c>
      <c r="D8" s="45">
        <f t="shared" si="1"/>
        <v>19349</v>
      </c>
      <c r="E8" s="45">
        <f t="shared" si="1"/>
        <v>12727</v>
      </c>
      <c r="F8" s="45">
        <f t="shared" si="1"/>
        <v>13405</v>
      </c>
      <c r="G8" s="45">
        <f t="shared" si="1"/>
        <v>7099</v>
      </c>
      <c r="H8" s="45">
        <f t="shared" si="1"/>
        <v>6727</v>
      </c>
      <c r="I8" s="45">
        <f t="shared" si="1"/>
        <v>20187</v>
      </c>
      <c r="J8" s="45">
        <f t="shared" si="1"/>
        <v>4142</v>
      </c>
      <c r="K8" s="38">
        <f>SUM(B8:J8)</f>
        <v>121838</v>
      </c>
      <c r="L8"/>
      <c r="M8"/>
      <c r="N8"/>
    </row>
    <row r="9" spans="1:14" ht="16.5" customHeight="1">
      <c r="A9" s="22" t="s">
        <v>31</v>
      </c>
      <c r="B9" s="45">
        <v>19138</v>
      </c>
      <c r="C9" s="45">
        <v>18996</v>
      </c>
      <c r="D9" s="45">
        <v>19342</v>
      </c>
      <c r="E9" s="45">
        <v>12580</v>
      </c>
      <c r="F9" s="45">
        <v>13385</v>
      </c>
      <c r="G9" s="45">
        <v>7097</v>
      </c>
      <c r="H9" s="45">
        <v>6727</v>
      </c>
      <c r="I9" s="45">
        <v>20093</v>
      </c>
      <c r="J9" s="45">
        <v>4142</v>
      </c>
      <c r="K9" s="38">
        <f>SUM(B9:J9)</f>
        <v>121500</v>
      </c>
      <c r="L9"/>
      <c r="M9"/>
      <c r="N9"/>
    </row>
    <row r="10" spans="1:14" ht="16.5" customHeight="1">
      <c r="A10" s="22" t="s">
        <v>30</v>
      </c>
      <c r="B10" s="45">
        <v>61</v>
      </c>
      <c r="C10" s="45">
        <v>7</v>
      </c>
      <c r="D10" s="45">
        <v>7</v>
      </c>
      <c r="E10" s="45">
        <v>147</v>
      </c>
      <c r="F10" s="45">
        <v>20</v>
      </c>
      <c r="G10" s="45">
        <v>2</v>
      </c>
      <c r="H10" s="45">
        <v>0</v>
      </c>
      <c r="I10" s="45">
        <v>94</v>
      </c>
      <c r="J10" s="45">
        <v>0</v>
      </c>
      <c r="K10" s="38">
        <f>SUM(B10:J10)</f>
        <v>338</v>
      </c>
      <c r="L10"/>
      <c r="M10"/>
      <c r="N10"/>
    </row>
    <row r="11" spans="1:14" ht="16.5" customHeight="1">
      <c r="A11" s="44" t="s">
        <v>29</v>
      </c>
      <c r="B11" s="43">
        <v>316407</v>
      </c>
      <c r="C11" s="43">
        <v>258361</v>
      </c>
      <c r="D11" s="43">
        <v>329424</v>
      </c>
      <c r="E11" s="43">
        <v>173680</v>
      </c>
      <c r="F11" s="43">
        <v>215048</v>
      </c>
      <c r="G11" s="43">
        <v>223447</v>
      </c>
      <c r="H11" s="43">
        <v>265126</v>
      </c>
      <c r="I11" s="43">
        <v>358567</v>
      </c>
      <c r="J11" s="43">
        <v>117292</v>
      </c>
      <c r="K11" s="38">
        <f>SUM(B11:J11)</f>
        <v>2257352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28</v>
      </c>
      <c r="B13" s="42">
        <v>4.2622</v>
      </c>
      <c r="C13" s="42">
        <v>4.6825</v>
      </c>
      <c r="D13" s="42">
        <v>5.1907</v>
      </c>
      <c r="E13" s="42">
        <v>4.5131</v>
      </c>
      <c r="F13" s="42">
        <v>4.776</v>
      </c>
      <c r="G13" s="42">
        <v>4.8243</v>
      </c>
      <c r="H13" s="42">
        <v>3.8412</v>
      </c>
      <c r="I13" s="42">
        <v>3.8802</v>
      </c>
      <c r="J13" s="42">
        <v>4.3905</v>
      </c>
      <c r="K13" s="31"/>
      <c r="L13"/>
      <c r="M13"/>
      <c r="N13"/>
    </row>
    <row r="14" spans="1:14" ht="16.5" customHeight="1">
      <c r="A14" s="16" t="s">
        <v>70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27</v>
      </c>
      <c r="B16" s="39">
        <v>1.137724378850232</v>
      </c>
      <c r="C16" s="39">
        <v>1.189050627171504</v>
      </c>
      <c r="D16" s="39">
        <v>1.049723949511147</v>
      </c>
      <c r="E16" s="39">
        <v>1.389634916906567</v>
      </c>
      <c r="F16" s="39">
        <v>1.074607326028324</v>
      </c>
      <c r="G16" s="39">
        <v>1.159407959780295</v>
      </c>
      <c r="H16" s="39">
        <v>1.121360022068883</v>
      </c>
      <c r="I16" s="39">
        <v>1.097569226429369</v>
      </c>
      <c r="J16" s="39">
        <v>1.069305548963942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65</v>
      </c>
      <c r="B18" s="36">
        <f>SUM(B19:B27)</f>
        <v>1682439.0499999998</v>
      </c>
      <c r="C18" s="36">
        <f aca="true" t="shared" si="2" ref="C18:J18">SUM(C19:C27)</f>
        <v>1602500.18</v>
      </c>
      <c r="D18" s="36">
        <f t="shared" si="2"/>
        <v>1966403.01</v>
      </c>
      <c r="E18" s="36">
        <f t="shared" si="2"/>
        <v>1210408.9300000002</v>
      </c>
      <c r="F18" s="36">
        <f t="shared" si="2"/>
        <v>1215406.4200000002</v>
      </c>
      <c r="G18" s="36">
        <f t="shared" si="2"/>
        <v>1328612.35</v>
      </c>
      <c r="H18" s="36">
        <f t="shared" si="2"/>
        <v>1218620.75</v>
      </c>
      <c r="I18" s="36">
        <f t="shared" si="2"/>
        <v>1693561.52</v>
      </c>
      <c r="J18" s="36">
        <f t="shared" si="2"/>
        <v>585248.8200000001</v>
      </c>
      <c r="K18" s="36">
        <f>SUM(B18:J18)</f>
        <v>12503201.03</v>
      </c>
      <c r="L18"/>
      <c r="M18"/>
      <c r="N18"/>
    </row>
    <row r="19" spans="1:14" ht="16.5" customHeight="1">
      <c r="A19" s="35" t="s">
        <v>26</v>
      </c>
      <c r="B19" s="61">
        <f>ROUND((B13+B14)*B7,2)</f>
        <v>1430419.89</v>
      </c>
      <c r="C19" s="61">
        <f aca="true" t="shared" si="3" ref="C19:J19">ROUND((C13+C14)*C7,2)</f>
        <v>1298756.93</v>
      </c>
      <c r="D19" s="61">
        <f t="shared" si="3"/>
        <v>1810376.01</v>
      </c>
      <c r="E19" s="61">
        <f t="shared" si="3"/>
        <v>841273.43</v>
      </c>
      <c r="F19" s="61">
        <f t="shared" si="3"/>
        <v>1091091.53</v>
      </c>
      <c r="G19" s="61">
        <f t="shared" si="3"/>
        <v>1112223.07</v>
      </c>
      <c r="H19" s="61">
        <f t="shared" si="3"/>
        <v>1044241.74</v>
      </c>
      <c r="I19" s="61">
        <f t="shared" si="3"/>
        <v>1469641.27</v>
      </c>
      <c r="J19" s="61">
        <f t="shared" si="3"/>
        <v>533155.98</v>
      </c>
      <c r="K19" s="30">
        <f>SUM(B19:J19)</f>
        <v>10631179.85</v>
      </c>
      <c r="L19"/>
      <c r="M19"/>
      <c r="N19"/>
    </row>
    <row r="20" spans="1:14" ht="16.5" customHeight="1">
      <c r="A20" s="18" t="s">
        <v>25</v>
      </c>
      <c r="B20" s="30">
        <f aca="true" t="shared" si="4" ref="B20:J20">IF(B16&lt;&gt;0,ROUND((B16-1)*B19,2),0)</f>
        <v>197003.69</v>
      </c>
      <c r="C20" s="30">
        <f t="shared" si="4"/>
        <v>245530.81</v>
      </c>
      <c r="D20" s="30">
        <f t="shared" si="4"/>
        <v>90019.05</v>
      </c>
      <c r="E20" s="30">
        <f t="shared" si="4"/>
        <v>327789.5</v>
      </c>
      <c r="F20" s="30">
        <f t="shared" si="4"/>
        <v>81403.42</v>
      </c>
      <c r="G20" s="30">
        <f t="shared" si="4"/>
        <v>177297.21</v>
      </c>
      <c r="H20" s="30">
        <f t="shared" si="4"/>
        <v>126729.2</v>
      </c>
      <c r="I20" s="30">
        <f t="shared" si="4"/>
        <v>143391.76</v>
      </c>
      <c r="J20" s="30">
        <f t="shared" si="4"/>
        <v>36950.67</v>
      </c>
      <c r="K20" s="30">
        <f aca="true" t="shared" si="5" ref="K18:K26">SUM(B20:J20)</f>
        <v>1426115.31</v>
      </c>
      <c r="L20"/>
      <c r="M20"/>
      <c r="N20"/>
    </row>
    <row r="21" spans="1:14" ht="16.5" customHeight="1">
      <c r="A21" s="18" t="s">
        <v>24</v>
      </c>
      <c r="B21" s="30">
        <v>50620.99</v>
      </c>
      <c r="C21" s="30">
        <v>52206.1</v>
      </c>
      <c r="D21" s="30">
        <v>57709.74</v>
      </c>
      <c r="E21" s="30">
        <v>36010</v>
      </c>
      <c r="F21" s="30">
        <v>39305.1</v>
      </c>
      <c r="G21" s="30">
        <v>35306.94</v>
      </c>
      <c r="H21" s="30">
        <v>42161.8</v>
      </c>
      <c r="I21" s="30">
        <v>74287.45</v>
      </c>
      <c r="J21" s="30">
        <v>18940.98</v>
      </c>
      <c r="K21" s="30">
        <f t="shared" si="5"/>
        <v>406549.1</v>
      </c>
      <c r="L21"/>
      <c r="M21"/>
      <c r="N21"/>
    </row>
    <row r="22" spans="1:14" ht="16.5" customHeight="1">
      <c r="A22" s="18" t="s">
        <v>23</v>
      </c>
      <c r="B22" s="30">
        <v>1787.07</v>
      </c>
      <c r="C22" s="34">
        <v>3574.14</v>
      </c>
      <c r="D22" s="34">
        <v>5361.21</v>
      </c>
      <c r="E22" s="30">
        <v>3574.14</v>
      </c>
      <c r="F22" s="30">
        <v>1787.07</v>
      </c>
      <c r="G22" s="34">
        <v>1787.07</v>
      </c>
      <c r="H22" s="34">
        <v>3574.14</v>
      </c>
      <c r="I22" s="34">
        <v>3574.14</v>
      </c>
      <c r="J22" s="34">
        <v>1787.07</v>
      </c>
      <c r="K22" s="30">
        <f t="shared" si="5"/>
        <v>26806.05</v>
      </c>
      <c r="L22"/>
      <c r="M22"/>
      <c r="N22"/>
    </row>
    <row r="23" spans="1:14" ht="16.5" customHeight="1">
      <c r="A23" s="18" t="s">
        <v>22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-6491.19</v>
      </c>
      <c r="K23" s="30">
        <f t="shared" si="5"/>
        <v>-6491.19</v>
      </c>
      <c r="L23"/>
      <c r="M23"/>
      <c r="N23"/>
    </row>
    <row r="24" spans="1:14" ht="16.5" customHeight="1">
      <c r="A24" s="62" t="s">
        <v>71</v>
      </c>
      <c r="B24" s="30">
        <v>1370.25</v>
      </c>
      <c r="C24" s="30">
        <v>1305.64</v>
      </c>
      <c r="D24" s="30">
        <v>1601.77</v>
      </c>
      <c r="E24" s="30">
        <v>985.29</v>
      </c>
      <c r="F24" s="30">
        <v>990.67</v>
      </c>
      <c r="G24" s="30">
        <v>1082.2</v>
      </c>
      <c r="H24" s="30">
        <v>993.37</v>
      </c>
      <c r="I24" s="30">
        <v>1378.33</v>
      </c>
      <c r="J24" s="30">
        <v>476.49</v>
      </c>
      <c r="K24" s="30">
        <f t="shared" si="5"/>
        <v>10184.01</v>
      </c>
      <c r="L24"/>
      <c r="M24"/>
      <c r="N24"/>
    </row>
    <row r="25" spans="1:14" ht="16.5" customHeight="1">
      <c r="A25" s="62" t="s">
        <v>72</v>
      </c>
      <c r="B25" s="30">
        <v>885.74</v>
      </c>
      <c r="C25" s="30">
        <v>826.69</v>
      </c>
      <c r="D25" s="30">
        <v>980.66</v>
      </c>
      <c r="E25" s="30">
        <v>570.37</v>
      </c>
      <c r="F25" s="30">
        <v>594.77</v>
      </c>
      <c r="G25" s="30">
        <v>677.6</v>
      </c>
      <c r="H25" s="30">
        <v>684.75</v>
      </c>
      <c r="I25" s="30">
        <v>984.3</v>
      </c>
      <c r="J25" s="30">
        <v>311.89</v>
      </c>
      <c r="K25" s="30">
        <f t="shared" si="5"/>
        <v>6516.77</v>
      </c>
      <c r="L25"/>
      <c r="M25"/>
      <c r="N25"/>
    </row>
    <row r="26" spans="1:14" ht="16.5" customHeight="1">
      <c r="A26" s="62" t="s">
        <v>73</v>
      </c>
      <c r="B26" s="30">
        <v>351.42</v>
      </c>
      <c r="C26" s="30">
        <v>299.87</v>
      </c>
      <c r="D26" s="30">
        <v>354.57</v>
      </c>
      <c r="E26" s="30">
        <v>206.2</v>
      </c>
      <c r="F26" s="30">
        <v>233.86</v>
      </c>
      <c r="G26" s="30">
        <v>238.26</v>
      </c>
      <c r="H26" s="30">
        <v>235.75</v>
      </c>
      <c r="I26" s="30">
        <v>304.27</v>
      </c>
      <c r="J26" s="30">
        <v>116.93</v>
      </c>
      <c r="K26" s="30">
        <f t="shared" si="5"/>
        <v>2341.1299999999997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21</v>
      </c>
      <c r="B29" s="30">
        <f aca="true" t="shared" si="6" ref="B29:J29">+B30+B35+B47</f>
        <v>1644963.28</v>
      </c>
      <c r="C29" s="30">
        <f t="shared" si="6"/>
        <v>1611766.1400000001</v>
      </c>
      <c r="D29" s="30">
        <f t="shared" si="6"/>
        <v>1826113.41</v>
      </c>
      <c r="E29" s="30">
        <f t="shared" si="6"/>
        <v>1099124.47</v>
      </c>
      <c r="F29" s="30">
        <f t="shared" si="6"/>
        <v>1225505.43</v>
      </c>
      <c r="G29" s="30">
        <f t="shared" si="6"/>
        <v>1307189.27</v>
      </c>
      <c r="H29" s="30">
        <f t="shared" si="6"/>
        <v>1236002.3199999998</v>
      </c>
      <c r="I29" s="30">
        <f t="shared" si="6"/>
        <v>1634410.74</v>
      </c>
      <c r="J29" s="30">
        <f t="shared" si="6"/>
        <v>562773.46</v>
      </c>
      <c r="K29" s="30">
        <f aca="true" t="shared" si="7" ref="K29:K37">SUM(B29:J29)</f>
        <v>12147848.52</v>
      </c>
      <c r="L29"/>
      <c r="M29"/>
      <c r="N29"/>
    </row>
    <row r="30" spans="1:14" ht="16.5" customHeight="1">
      <c r="A30" s="18" t="s">
        <v>20</v>
      </c>
      <c r="B30" s="30">
        <f aca="true" t="shared" si="8" ref="B30:J30">B31+B32+B33+B34</f>
        <v>-125225.20999999999</v>
      </c>
      <c r="C30" s="30">
        <f t="shared" si="8"/>
        <v>-87991.95</v>
      </c>
      <c r="D30" s="30">
        <f t="shared" si="8"/>
        <v>-96066.90000000001</v>
      </c>
      <c r="E30" s="30">
        <f t="shared" si="8"/>
        <v>-85749</v>
      </c>
      <c r="F30" s="30">
        <f t="shared" si="8"/>
        <v>-58894</v>
      </c>
      <c r="G30" s="30">
        <f t="shared" si="8"/>
        <v>-83945.45</v>
      </c>
      <c r="H30" s="30">
        <f t="shared" si="8"/>
        <v>-36364.869999999995</v>
      </c>
      <c r="I30" s="30">
        <f t="shared" si="8"/>
        <v>-98968.06999999999</v>
      </c>
      <c r="J30" s="30">
        <f t="shared" si="8"/>
        <v>-21482.25</v>
      </c>
      <c r="K30" s="30">
        <f t="shared" si="7"/>
        <v>-694687.7</v>
      </c>
      <c r="L30"/>
      <c r="M30"/>
      <c r="N30"/>
    </row>
    <row r="31" spans="1:14" s="23" customFormat="1" ht="16.5" customHeight="1">
      <c r="A31" s="29" t="s">
        <v>55</v>
      </c>
      <c r="B31" s="30">
        <f>-ROUND((B9)*$E$3,2)</f>
        <v>-84207.2</v>
      </c>
      <c r="C31" s="30">
        <f aca="true" t="shared" si="9" ref="C31:J31">-ROUND((C9)*$E$3,2)</f>
        <v>-83582.4</v>
      </c>
      <c r="D31" s="30">
        <f t="shared" si="9"/>
        <v>-85104.8</v>
      </c>
      <c r="E31" s="30">
        <f t="shared" si="9"/>
        <v>-55352</v>
      </c>
      <c r="F31" s="30">
        <f t="shared" si="9"/>
        <v>-58894</v>
      </c>
      <c r="G31" s="30">
        <f t="shared" si="9"/>
        <v>-31226.8</v>
      </c>
      <c r="H31" s="30">
        <f t="shared" si="9"/>
        <v>-29598.8</v>
      </c>
      <c r="I31" s="30">
        <f t="shared" si="9"/>
        <v>-88409.2</v>
      </c>
      <c r="J31" s="30">
        <f t="shared" si="9"/>
        <v>-18224.8</v>
      </c>
      <c r="K31" s="30">
        <f t="shared" si="7"/>
        <v>-534600</v>
      </c>
      <c r="L31" s="28"/>
      <c r="M31"/>
      <c r="N31"/>
    </row>
    <row r="32" spans="1:14" ht="16.5" customHeight="1">
      <c r="A32" s="25" t="s">
        <v>19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30">
        <v>-41018.01</v>
      </c>
      <c r="C34" s="30">
        <v>-4409.55</v>
      </c>
      <c r="D34" s="30">
        <v>-10962.1</v>
      </c>
      <c r="E34" s="30">
        <v>-30397</v>
      </c>
      <c r="F34" s="26">
        <v>0</v>
      </c>
      <c r="G34" s="30">
        <v>-52718.65</v>
      </c>
      <c r="H34" s="30">
        <v>-6766.07</v>
      </c>
      <c r="I34" s="30">
        <v>-10558.87</v>
      </c>
      <c r="J34" s="30">
        <v>-3257.45</v>
      </c>
      <c r="K34" s="30">
        <f t="shared" si="7"/>
        <v>-160087.7</v>
      </c>
      <c r="L34"/>
      <c r="M34"/>
      <c r="N34"/>
    </row>
    <row r="35" spans="1:14" s="23" customFormat="1" ht="16.5" customHeight="1">
      <c r="A35" s="18" t="s">
        <v>16</v>
      </c>
      <c r="B35" s="27">
        <f aca="true" t="shared" si="10" ref="B35:J35">SUM(B36:B45)</f>
        <v>-7619.47</v>
      </c>
      <c r="C35" s="27">
        <f t="shared" si="10"/>
        <v>-7260.21</v>
      </c>
      <c r="D35" s="27">
        <f t="shared" si="10"/>
        <v>-32035.380000000026</v>
      </c>
      <c r="E35" s="27">
        <f t="shared" si="10"/>
        <v>-5478.84</v>
      </c>
      <c r="F35" s="27">
        <f t="shared" si="10"/>
        <v>-5508.78</v>
      </c>
      <c r="G35" s="27">
        <f t="shared" si="10"/>
        <v>-6017.74</v>
      </c>
      <c r="H35" s="27">
        <f t="shared" si="10"/>
        <v>-5523.74</v>
      </c>
      <c r="I35" s="27">
        <f t="shared" si="10"/>
        <v>-7664.38</v>
      </c>
      <c r="J35" s="27">
        <f t="shared" si="10"/>
        <v>-9345.19</v>
      </c>
      <c r="K35" s="30">
        <f t="shared" si="7"/>
        <v>-86453.73000000003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27">
        <v>-23128.53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-6695.59</v>
      </c>
      <c r="K36" s="30">
        <f t="shared" si="7"/>
        <v>-29824.12</v>
      </c>
      <c r="L36"/>
      <c r="M36"/>
      <c r="N36"/>
    </row>
    <row r="37" spans="1:14" ht="16.5" customHeight="1">
      <c r="A37" s="25" t="s">
        <v>14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9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67</v>
      </c>
      <c r="B43" s="17">
        <v>0</v>
      </c>
      <c r="C43" s="17">
        <v>0</v>
      </c>
      <c r="D43" s="27">
        <v>1350000</v>
      </c>
      <c r="E43" s="27">
        <v>765000</v>
      </c>
      <c r="F43" s="17">
        <v>0</v>
      </c>
      <c r="G43" s="17">
        <v>0</v>
      </c>
      <c r="H43" s="27">
        <v>891000</v>
      </c>
      <c r="I43" s="17">
        <v>0</v>
      </c>
      <c r="J43" s="17">
        <v>0</v>
      </c>
      <c r="K43" s="27">
        <f>SUM(B43:J43)</f>
        <v>3006000</v>
      </c>
      <c r="L43" s="24"/>
      <c r="M43"/>
      <c r="N43"/>
    </row>
    <row r="44" spans="1:14" s="23" customFormat="1" ht="16.5" customHeight="1">
      <c r="A44" s="25" t="s">
        <v>68</v>
      </c>
      <c r="B44" s="17">
        <v>0</v>
      </c>
      <c r="C44" s="17">
        <v>0</v>
      </c>
      <c r="D44" s="27">
        <v>-1350000</v>
      </c>
      <c r="E44" s="27">
        <v>-765000</v>
      </c>
      <c r="F44" s="17">
        <v>0</v>
      </c>
      <c r="G44" s="17">
        <v>0</v>
      </c>
      <c r="H44" s="27">
        <v>-891000</v>
      </c>
      <c r="I44" s="17">
        <v>0</v>
      </c>
      <c r="J44" s="17">
        <v>0</v>
      </c>
      <c r="K44" s="27">
        <f>SUM(B44:J44)</f>
        <v>-3006000</v>
      </c>
      <c r="L44" s="24"/>
      <c r="M44"/>
      <c r="N44"/>
    </row>
    <row r="45" spans="1:14" s="23" customFormat="1" ht="16.5" customHeight="1">
      <c r="A45" s="25" t="s">
        <v>69</v>
      </c>
      <c r="B45" s="27">
        <v>-7619.47</v>
      </c>
      <c r="C45" s="27">
        <v>-7260.21</v>
      </c>
      <c r="D45" s="27">
        <v>-8906.85</v>
      </c>
      <c r="E45" s="27">
        <v>-5478.84</v>
      </c>
      <c r="F45" s="27">
        <v>-5508.78</v>
      </c>
      <c r="G45" s="27">
        <v>-6017.74</v>
      </c>
      <c r="H45" s="27">
        <v>-5523.74</v>
      </c>
      <c r="I45" s="27">
        <v>-7664.38</v>
      </c>
      <c r="J45" s="27">
        <v>-2649.6</v>
      </c>
      <c r="K45" s="27">
        <f>SUM(B45:J45)</f>
        <v>-56629.60999999999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74</v>
      </c>
      <c r="B47" s="27">
        <v>1777807.96</v>
      </c>
      <c r="C47" s="27">
        <v>1707018.3</v>
      </c>
      <c r="D47" s="27">
        <v>1954215.69</v>
      </c>
      <c r="E47" s="27">
        <v>1190352.31</v>
      </c>
      <c r="F47" s="27">
        <v>1289908.21</v>
      </c>
      <c r="G47" s="27">
        <v>1397152.46</v>
      </c>
      <c r="H47" s="27">
        <v>1277890.93</v>
      </c>
      <c r="I47" s="27">
        <v>1741043.19</v>
      </c>
      <c r="J47" s="27">
        <v>593600.9</v>
      </c>
      <c r="K47" s="27">
        <f>SUM(B47:J47)</f>
        <v>12928989.95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3327402.33</v>
      </c>
      <c r="C49" s="27">
        <f>IF(C18+C29+C50&lt;0,0,C18+C29+C50)</f>
        <v>3214266.3200000003</v>
      </c>
      <c r="D49" s="27">
        <f>IF(D18+D29+D50&lt;0,0,D18+D29+D50)</f>
        <v>3792516.42</v>
      </c>
      <c r="E49" s="27">
        <f>IF(E18+E29+E50&lt;0,0,E18+E29+E50)</f>
        <v>2309533.4000000004</v>
      </c>
      <c r="F49" s="27">
        <f>IF(F18+F29+F50&lt;0,0,F18+F29+F50)</f>
        <v>2440911.85</v>
      </c>
      <c r="G49" s="27">
        <f>IF(G18+G29+G50&lt;0,0,G18+G29+G50)</f>
        <v>2635801.62</v>
      </c>
      <c r="H49" s="27">
        <f>IF(H18+H29+H50&lt;0,0,H18+H29+H50)</f>
        <v>2454623.07</v>
      </c>
      <c r="I49" s="27">
        <f>IF(I18+I29+I50&lt;0,0,I18+I29+I50)</f>
        <v>3327972.26</v>
      </c>
      <c r="J49" s="27">
        <f>IF(J18+J29+J50&lt;0,0,J18+J29+J50)</f>
        <v>1148022.28</v>
      </c>
      <c r="K49" s="20">
        <f>SUM(B49:J49)</f>
        <v>24651049.550000004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3327402.34</v>
      </c>
      <c r="C55" s="10">
        <f t="shared" si="11"/>
        <v>3214266.32</v>
      </c>
      <c r="D55" s="10">
        <f t="shared" si="11"/>
        <v>3792516.42</v>
      </c>
      <c r="E55" s="10">
        <f t="shared" si="11"/>
        <v>2309533.4</v>
      </c>
      <c r="F55" s="10">
        <f t="shared" si="11"/>
        <v>2440911.85</v>
      </c>
      <c r="G55" s="10">
        <f t="shared" si="11"/>
        <v>2635801.62</v>
      </c>
      <c r="H55" s="10">
        <f t="shared" si="11"/>
        <v>2454623.07</v>
      </c>
      <c r="I55" s="10">
        <f>SUM(I56:I68)</f>
        <v>3327972.26</v>
      </c>
      <c r="J55" s="10">
        <f t="shared" si="11"/>
        <v>1148022.28</v>
      </c>
      <c r="K55" s="5">
        <f>SUM(K56:K68)</f>
        <v>24651049.56</v>
      </c>
      <c r="L55" s="9"/>
    </row>
    <row r="56" spans="1:11" ht="16.5" customHeight="1">
      <c r="A56" s="7" t="s">
        <v>56</v>
      </c>
      <c r="B56" s="8">
        <v>2913259.65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2913259.65</v>
      </c>
    </row>
    <row r="57" spans="1:11" ht="16.5" customHeight="1">
      <c r="A57" s="7" t="s">
        <v>57</v>
      </c>
      <c r="B57" s="8">
        <v>414142.69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414142.69</v>
      </c>
    </row>
    <row r="58" spans="1:11" ht="16.5" customHeight="1">
      <c r="A58" s="7" t="s">
        <v>4</v>
      </c>
      <c r="B58" s="6">
        <v>0</v>
      </c>
      <c r="C58" s="8">
        <v>3214266.32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3214266.32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3792516.42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3792516.42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2309533.4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2309533.4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2440911.85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2440911.85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2635801.62</v>
      </c>
      <c r="H62" s="6">
        <v>0</v>
      </c>
      <c r="I62" s="6">
        <v>0</v>
      </c>
      <c r="J62" s="6">
        <v>0</v>
      </c>
      <c r="K62" s="5">
        <f t="shared" si="12"/>
        <v>2635801.62</v>
      </c>
    </row>
    <row r="63" spans="1:11" ht="16.5" customHeight="1">
      <c r="A63" s="7" t="s">
        <v>49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2454623.07</v>
      </c>
      <c r="I63" s="6">
        <v>0</v>
      </c>
      <c r="J63" s="6">
        <v>0</v>
      </c>
      <c r="K63" s="5">
        <f t="shared" si="12"/>
        <v>2454623.07</v>
      </c>
    </row>
    <row r="64" spans="1:11" ht="16.5" customHeight="1">
      <c r="A64" s="7" t="s">
        <v>50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1210747.13</v>
      </c>
      <c r="J65" s="6">
        <v>0</v>
      </c>
      <c r="K65" s="5">
        <f t="shared" si="12"/>
        <v>1210747.13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2117225.13</v>
      </c>
      <c r="J66" s="6">
        <v>0</v>
      </c>
      <c r="K66" s="5">
        <f t="shared" si="12"/>
        <v>2117225.13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1148022.28</v>
      </c>
      <c r="K67" s="5">
        <f t="shared" si="12"/>
        <v>1148022.28</v>
      </c>
    </row>
    <row r="68" spans="1:11" ht="18" customHeight="1">
      <c r="A68" s="4" t="s">
        <v>64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spans="1:14" ht="18" customHeight="1">
      <c r="A69" s="64" t="s">
        <v>75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</row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2022-06-16T07:26:46Z</dcterms:modified>
  <cp:category/>
  <cp:version/>
  <cp:contentType/>
  <cp:contentStatus/>
</cp:coreProperties>
</file>