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<sst xmlns="http://schemas.openxmlformats.org/spreadsheetml/2006/main" count="81" uniqueCount="80">
  <si>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</si>
  <si>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</si>
  <si>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</si>
  <si>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</si>
  <si>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</si>
  <si>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</si>
  <si>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</si>
  <si>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</si>
  <si>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</si>
  <si>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</si>
  <si>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</si>
  <si>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</si>
  <si>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</si>
  <si>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</si>
  <si>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</si>
  <si>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</si>
  <si>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</si>
  <si>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</si>
  <si>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</si>
  <si>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</si>
  <si>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</si>
  <si>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</si>
  <si>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</si>
  <si>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</si>
  <si>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</si>
  <si>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</si>
  <si>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</si>
  <si>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</si>
  <si>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</si>
  <si>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</si>
  <si>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</si>
  <si>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</si>
  <si>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</si>
  <si>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</si>
  <si>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</si>
  <si>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</si>
  <si>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</si>
  <si>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</si>
  <si>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</si>
  <si>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</si>
  <si>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</si>
  <si>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</si>
  <si>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</si>
  <si>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</si>
  <si>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</si>
  <si>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</si>
  <si>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</si>
  <si>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</si>
  <si>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</si>
  <si>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</si>
  <si>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</si>
  <si>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</si>
  <si>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</si>
  <si>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</si>
  <si>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</si>
  <si>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</si>
  <si>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</si>
  <si>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</si>
  <si>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</si>
  <si>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</si>
  <si>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</si>
  <si>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</si>
  <si>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</si>
  <si>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</si>
  <si>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</si>
  <si>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</si>
  <si>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</si>
  <si>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</si>
  <si>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</si>
  <si>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</si>
  <si>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</si>
  <si>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</si>
  <si>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</si>
  <si>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</si>
  <si>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OPERAÇÃO 19/06/22 - VENCIMENTO 24/06/22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</si>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</sst>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60</v>
      </c>
      <c r="D5" s="6" t="s">
        <v>5</v>
      </c>
      <c r="E5" s="7" t="s">
        <v>61</v>
      </c>
      <c r="F5" s="7" t="s">
        <v>62</v>
      </c>
      <c r="G5" s="7" t="s">
        <v>63</v>
      </c>
      <c r="H5" s="7" t="s">
        <v>64</v>
      </c>
      <c r="I5" s="6" t="s">
        <v>6</v>
      </c>
      <c r="J5" s="6" t="s">
        <v>65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18267</v>
      </c>
      <c r="C7" s="10">
        <f>C8+C11</f>
        <v>26955</v>
      </c>
      <c r="D7" s="10">
        <f aca="true" t="shared" si="0" ref="D7:K7">D8+D11</f>
        <v>88485</v>
      </c>
      <c r="E7" s="10">
        <f t="shared" si="0"/>
        <v>72832</v>
      </c>
      <c r="F7" s="10">
        <f t="shared" si="0"/>
        <v>80957</v>
      </c>
      <c r="G7" s="10">
        <f t="shared" si="0"/>
        <v>32721</v>
      </c>
      <c r="H7" s="10">
        <f t="shared" si="0"/>
        <v>19393</v>
      </c>
      <c r="I7" s="10">
        <f t="shared" si="0"/>
        <v>33455</v>
      </c>
      <c r="J7" s="10">
        <f t="shared" si="0"/>
        <v>20206</v>
      </c>
      <c r="K7" s="10">
        <f t="shared" si="0"/>
        <v>64066</v>
      </c>
      <c r="L7" s="10">
        <f>SUM(B7:K7)</f>
        <v>457337</v>
      </c>
      <c r="M7" s="11"/>
    </row>
    <row r="8" spans="1:13" ht="17.25" customHeight="1">
      <c r="A8" s="12" t="s">
        <v>18</v>
      </c>
      <c r="B8" s="13">
        <f>B9+B10</f>
        <v>1839</v>
      </c>
      <c r="C8" s="13">
        <f aca="true" t="shared" si="1" ref="C8:K8">C9+C10</f>
        <v>2220</v>
      </c>
      <c r="D8" s="13">
        <f t="shared" si="1"/>
        <v>8147</v>
      </c>
      <c r="E8" s="13">
        <f t="shared" si="1"/>
        <v>6008</v>
      </c>
      <c r="F8" s="13">
        <f t="shared" si="1"/>
        <v>6638</v>
      </c>
      <c r="G8" s="13">
        <f t="shared" si="1"/>
        <v>2983</v>
      </c>
      <c r="H8" s="13">
        <f t="shared" si="1"/>
        <v>1541</v>
      </c>
      <c r="I8" s="13">
        <f t="shared" si="1"/>
        <v>2048</v>
      </c>
      <c r="J8" s="13">
        <f t="shared" si="1"/>
        <v>1473</v>
      </c>
      <c r="K8" s="13">
        <f t="shared" si="1"/>
        <v>4499</v>
      </c>
      <c r="L8" s="13">
        <f>SUM(B8:K8)</f>
        <v>37396</v>
      </c>
      <c r="M8"/>
    </row>
    <row r="9" spans="1:13" ht="17.25" customHeight="1">
      <c r="A9" s="14" t="s">
        <v>19</v>
      </c>
      <c r="B9" s="15">
        <v>1839</v>
      </c>
      <c r="C9" s="15">
        <v>2220</v>
      </c>
      <c r="D9" s="15">
        <v>8147</v>
      </c>
      <c r="E9" s="15">
        <v>6008</v>
      </c>
      <c r="F9" s="15">
        <v>6638</v>
      </c>
      <c r="G9" s="15">
        <v>2983</v>
      </c>
      <c r="H9" s="15">
        <v>1530</v>
      </c>
      <c r="I9" s="15">
        <v>2048</v>
      </c>
      <c r="J9" s="15">
        <v>1473</v>
      </c>
      <c r="K9" s="15">
        <v>4499</v>
      </c>
      <c r="L9" s="13">
        <f>SUM(B9:K9)</f>
        <v>37385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11</v>
      </c>
      <c r="I10" s="15">
        <v>0</v>
      </c>
      <c r="J10" s="15">
        <v>0</v>
      </c>
      <c r="K10" s="15">
        <v>0</v>
      </c>
      <c r="L10" s="13">
        <f>SUM(B10:K10)</f>
        <v>11</v>
      </c>
      <c r="M10"/>
    </row>
    <row r="11" spans="1:13" ht="17.25" customHeight="1">
      <c r="A11" s="12" t="s">
        <v>21</v>
      </c>
      <c r="B11" s="15">
        <v>16428</v>
      </c>
      <c r="C11" s="15">
        <v>24735</v>
      </c>
      <c r="D11" s="15">
        <v>80338</v>
      </c>
      <c r="E11" s="15">
        <v>66824</v>
      </c>
      <c r="F11" s="15">
        <v>74319</v>
      </c>
      <c r="G11" s="15">
        <v>29738</v>
      </c>
      <c r="H11" s="15">
        <v>17852</v>
      </c>
      <c r="I11" s="15">
        <v>31407</v>
      </c>
      <c r="J11" s="15">
        <v>18733</v>
      </c>
      <c r="K11" s="15">
        <v>59567</v>
      </c>
      <c r="L11" s="13">
        <f>SUM(B11:K11)</f>
        <v>419941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6.8976</v>
      </c>
      <c r="C13" s="20">
        <v>3.8944</v>
      </c>
      <c r="D13" s="20">
        <v>4.6351</v>
      </c>
      <c r="E13" s="20">
        <v>4.6951</v>
      </c>
      <c r="F13" s="20">
        <v>4.1484</v>
      </c>
      <c r="G13" s="20">
        <v>4.5614</v>
      </c>
      <c r="H13" s="20">
        <v>5.0246</v>
      </c>
      <c r="I13" s="20">
        <v>4.1659</v>
      </c>
      <c r="J13" s="20">
        <v>4.4866</v>
      </c>
      <c r="K13" s="20">
        <v>3.6638</v>
      </c>
      <c r="L13" s="18"/>
      <c r="M13"/>
    </row>
    <row r="14" spans="1:13" ht="17.25" customHeight="1">
      <c r="A14" s="19" t="s">
        <v>75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1.576273637417359</v>
      </c>
      <c r="C16" s="22">
        <v>1.486912796012606</v>
      </c>
      <c r="D16" s="22">
        <v>1.315590003648597</v>
      </c>
      <c r="E16" s="22">
        <v>1.359409978297662</v>
      </c>
      <c r="F16" s="22">
        <v>1.46623787582985</v>
      </c>
      <c r="G16" s="22">
        <v>1.494508863505561</v>
      </c>
      <c r="H16" s="22">
        <v>1.445870759814644</v>
      </c>
      <c r="I16" s="22">
        <v>1.36868285527947</v>
      </c>
      <c r="J16" s="22">
        <v>1.796795325379012</v>
      </c>
      <c r="K16" s="22">
        <v>1.343446279061464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70</v>
      </c>
      <c r="B18" s="25">
        <f>SUM(B19:B27)</f>
        <v>203399.03</v>
      </c>
      <c r="C18" s="25">
        <f aca="true" t="shared" si="2" ref="C18:K18">SUM(C19:C27)</f>
        <v>165946.40000000002</v>
      </c>
      <c r="D18" s="25">
        <f t="shared" si="2"/>
        <v>572786.6300000001</v>
      </c>
      <c r="E18" s="25">
        <f t="shared" si="2"/>
        <v>492242.87</v>
      </c>
      <c r="F18" s="25">
        <f t="shared" si="2"/>
        <v>519399.72000000003</v>
      </c>
      <c r="G18" s="25">
        <f t="shared" si="2"/>
        <v>239938.13000000003</v>
      </c>
      <c r="H18" s="25">
        <f t="shared" si="2"/>
        <v>152304.65000000005</v>
      </c>
      <c r="I18" s="25">
        <f t="shared" si="2"/>
        <v>198414.62</v>
      </c>
      <c r="J18" s="25">
        <f t="shared" si="2"/>
        <v>176693.57000000004</v>
      </c>
      <c r="K18" s="25">
        <f t="shared" si="2"/>
        <v>333655.18</v>
      </c>
      <c r="L18" s="25">
        <f>SUM(B18:K18)</f>
        <v>3054780.8000000003</v>
      </c>
      <c r="M18"/>
    </row>
    <row r="19" spans="1:13" ht="17.25" customHeight="1">
      <c r="A19" s="26" t="s">
        <v>24</v>
      </c>
      <c r="B19" s="60">
        <f>ROUND((B13+B14)*B7,2)</f>
        <v>125998.46</v>
      </c>
      <c r="C19" s="60">
        <f aca="true" t="shared" si="3" ref="C19:K19">ROUND((C13+C14)*C7,2)</f>
        <v>104973.55</v>
      </c>
      <c r="D19" s="60">
        <f t="shared" si="3"/>
        <v>410136.82</v>
      </c>
      <c r="E19" s="60">
        <f t="shared" si="3"/>
        <v>341953.52</v>
      </c>
      <c r="F19" s="60">
        <f t="shared" si="3"/>
        <v>335842.02</v>
      </c>
      <c r="G19" s="60">
        <f t="shared" si="3"/>
        <v>149253.57</v>
      </c>
      <c r="H19" s="60">
        <f t="shared" si="3"/>
        <v>97442.07</v>
      </c>
      <c r="I19" s="60">
        <f t="shared" si="3"/>
        <v>139370.18</v>
      </c>
      <c r="J19" s="60">
        <f t="shared" si="3"/>
        <v>90656.24</v>
      </c>
      <c r="K19" s="60">
        <f t="shared" si="3"/>
        <v>234725.01</v>
      </c>
      <c r="L19" s="33">
        <f>SUM(B19:K19)</f>
        <v>2030351.4400000002</v>
      </c>
      <c r="M19"/>
    </row>
    <row r="20" spans="1:13" ht="17.25" customHeight="1">
      <c r="A20" s="27" t="s">
        <v>25</v>
      </c>
      <c r="B20" s="33">
        <f aca="true" t="shared" si="4" ref="B20:K20">IF(B16&lt;&gt;0,ROUND((B16-1)*B19,2),0)</f>
        <v>72609.59</v>
      </c>
      <c r="C20" s="33">
        <f t="shared" si="4"/>
        <v>51112.96</v>
      </c>
      <c r="D20" s="33">
        <f t="shared" si="4"/>
        <v>129435.08</v>
      </c>
      <c r="E20" s="33">
        <f t="shared" si="4"/>
        <v>122901.51</v>
      </c>
      <c r="F20" s="33">
        <f t="shared" si="4"/>
        <v>156582.27</v>
      </c>
      <c r="G20" s="33">
        <f t="shared" si="4"/>
        <v>73807.21</v>
      </c>
      <c r="H20" s="33">
        <f t="shared" si="4"/>
        <v>43446.57</v>
      </c>
      <c r="I20" s="33">
        <f t="shared" si="4"/>
        <v>51383.4</v>
      </c>
      <c r="J20" s="33">
        <f t="shared" si="4"/>
        <v>72234.47</v>
      </c>
      <c r="K20" s="33">
        <f t="shared" si="4"/>
        <v>80615.43</v>
      </c>
      <c r="L20" s="33">
        <f aca="true" t="shared" si="5" ref="L19:L26">SUM(B20:K20)</f>
        <v>854128.49</v>
      </c>
      <c r="M20"/>
    </row>
    <row r="21" spans="1:13" ht="17.25" customHeight="1">
      <c r="A21" s="27" t="s">
        <v>26</v>
      </c>
      <c r="B21" s="33">
        <v>2065.65</v>
      </c>
      <c r="C21" s="33">
        <v>7338.42</v>
      </c>
      <c r="D21" s="33">
        <v>27150.75</v>
      </c>
      <c r="E21" s="33">
        <v>21784.37</v>
      </c>
      <c r="F21" s="33">
        <v>23018.57</v>
      </c>
      <c r="G21" s="33">
        <v>15790.47</v>
      </c>
      <c r="H21" s="33">
        <v>8967.98</v>
      </c>
      <c r="I21" s="33">
        <v>5006.59</v>
      </c>
      <c r="J21" s="33">
        <v>9327.34</v>
      </c>
      <c r="K21" s="33">
        <v>13305.17</v>
      </c>
      <c r="L21" s="33">
        <f t="shared" si="5"/>
        <v>133755.31</v>
      </c>
      <c r="M21"/>
    </row>
    <row r="22" spans="1:13" ht="17.25" customHeight="1">
      <c r="A22" s="27" t="s">
        <v>27</v>
      </c>
      <c r="B22" s="33">
        <v>1787.07</v>
      </c>
      <c r="C22" s="29">
        <v>1787.07</v>
      </c>
      <c r="D22" s="29">
        <v>3574.14</v>
      </c>
      <c r="E22" s="29">
        <v>3574.14</v>
      </c>
      <c r="F22" s="33">
        <v>1787.07</v>
      </c>
      <c r="G22" s="29">
        <v>0</v>
      </c>
      <c r="H22" s="33">
        <v>1787.07</v>
      </c>
      <c r="I22" s="29">
        <v>1787.07</v>
      </c>
      <c r="J22" s="29">
        <v>3574.14</v>
      </c>
      <c r="K22" s="29">
        <v>3574.14</v>
      </c>
      <c r="L22" s="33">
        <f t="shared" si="5"/>
        <v>23231.91</v>
      </c>
      <c r="M22"/>
    </row>
    <row r="23" spans="1:13" ht="17.25" customHeight="1">
      <c r="A23" s="27" t="s">
        <v>28</v>
      </c>
      <c r="B23" s="30">
        <v>0</v>
      </c>
      <c r="C23" s="30">
        <v>0</v>
      </c>
      <c r="D23" s="30">
        <v>0</v>
      </c>
      <c r="E23" s="33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0">
        <v>0</v>
      </c>
      <c r="L23" s="33">
        <f t="shared" si="5"/>
        <v>0</v>
      </c>
      <c r="M23"/>
    </row>
    <row r="24" spans="1:13" ht="17.25" customHeight="1">
      <c r="A24" s="27" t="s">
        <v>76</v>
      </c>
      <c r="B24" s="33">
        <v>468.42</v>
      </c>
      <c r="C24" s="33">
        <v>382.27</v>
      </c>
      <c r="D24" s="33">
        <v>1321.8</v>
      </c>
      <c r="E24" s="33">
        <v>1136.05</v>
      </c>
      <c r="F24" s="33">
        <v>1197.96</v>
      </c>
      <c r="G24" s="33">
        <v>554.56</v>
      </c>
      <c r="H24" s="33">
        <v>352.66</v>
      </c>
      <c r="I24" s="33">
        <v>457.65</v>
      </c>
      <c r="J24" s="33">
        <v>409.19</v>
      </c>
      <c r="K24" s="33">
        <v>769.93</v>
      </c>
      <c r="L24" s="33">
        <f t="shared" si="5"/>
        <v>7050.489999999999</v>
      </c>
      <c r="M24"/>
    </row>
    <row r="25" spans="1:13" ht="17.25" customHeight="1">
      <c r="A25" s="27" t="s">
        <v>77</v>
      </c>
      <c r="B25" s="33">
        <v>324.62</v>
      </c>
      <c r="C25" s="33">
        <v>244.63</v>
      </c>
      <c r="D25" s="33">
        <v>796.5</v>
      </c>
      <c r="E25" s="33">
        <v>609.12</v>
      </c>
      <c r="F25" s="33">
        <v>664.41</v>
      </c>
      <c r="G25" s="33">
        <v>370.75</v>
      </c>
      <c r="H25" s="33">
        <v>210.23</v>
      </c>
      <c r="I25" s="33">
        <v>278.97</v>
      </c>
      <c r="J25" s="33">
        <v>337.54</v>
      </c>
      <c r="K25" s="33">
        <v>455.53</v>
      </c>
      <c r="L25" s="33">
        <f t="shared" si="5"/>
        <v>4292.299999999999</v>
      </c>
      <c r="M25"/>
    </row>
    <row r="26" spans="1:13" ht="17.25" customHeight="1">
      <c r="A26" s="27" t="s">
        <v>78</v>
      </c>
      <c r="B26" s="33">
        <v>145.22</v>
      </c>
      <c r="C26" s="33">
        <v>107.5</v>
      </c>
      <c r="D26" s="33">
        <v>371.54</v>
      </c>
      <c r="E26" s="33">
        <v>284.16</v>
      </c>
      <c r="F26" s="33">
        <v>307.42</v>
      </c>
      <c r="G26" s="33">
        <v>161.57</v>
      </c>
      <c r="H26" s="33">
        <v>98.07</v>
      </c>
      <c r="I26" s="33">
        <v>130.76</v>
      </c>
      <c r="J26" s="33">
        <v>154.65</v>
      </c>
      <c r="K26" s="33">
        <v>209.97</v>
      </c>
      <c r="L26" s="33">
        <f t="shared" si="5"/>
        <v>1970.8600000000001</v>
      </c>
      <c r="M26"/>
    </row>
    <row r="27" spans="1:12" ht="12" customHeight="1">
      <c r="A27" s="31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  <c r="L27" s="32"/>
    </row>
    <row r="28" spans="1:12" ht="12" customHeight="1">
      <c r="A28" s="27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29</v>
      </c>
      <c r="B29" s="33">
        <f aca="true" t="shared" si="6" ref="B29:K29">+B30+B35+B48</f>
        <v>-113751.88</v>
      </c>
      <c r="C29" s="33">
        <f t="shared" si="6"/>
        <v>-11893.67</v>
      </c>
      <c r="D29" s="33">
        <f t="shared" si="6"/>
        <v>-43196.82000000001</v>
      </c>
      <c r="E29" s="33">
        <f t="shared" si="6"/>
        <v>-335454.94</v>
      </c>
      <c r="F29" s="33">
        <f t="shared" si="6"/>
        <v>-35868.630000000005</v>
      </c>
      <c r="G29" s="33">
        <f t="shared" si="6"/>
        <v>-160208.92</v>
      </c>
      <c r="H29" s="33">
        <f t="shared" si="6"/>
        <v>-18493.75</v>
      </c>
      <c r="I29" s="33">
        <f t="shared" si="6"/>
        <v>-11556.01</v>
      </c>
      <c r="J29" s="33">
        <f t="shared" si="6"/>
        <v>-8756.56</v>
      </c>
      <c r="K29" s="33">
        <f t="shared" si="6"/>
        <v>-24076.879999999997</v>
      </c>
      <c r="L29" s="33">
        <f aca="true" t="shared" si="7" ref="L29:L36">SUM(B29:K29)</f>
        <v>-763258.06</v>
      </c>
      <c r="M29"/>
    </row>
    <row r="30" spans="1:13" ht="18.75" customHeight="1">
      <c r="A30" s="27" t="s">
        <v>30</v>
      </c>
      <c r="B30" s="33">
        <f>B31+B32+B33+B34</f>
        <v>-8091.6</v>
      </c>
      <c r="C30" s="33">
        <f aca="true" t="shared" si="8" ref="C30:K30">C31+C32+C33+C34</f>
        <v>-9768</v>
      </c>
      <c r="D30" s="33">
        <f t="shared" si="8"/>
        <v>-35846.8</v>
      </c>
      <c r="E30" s="33">
        <f t="shared" si="8"/>
        <v>-26435.2</v>
      </c>
      <c r="F30" s="33">
        <f t="shared" si="8"/>
        <v>-29207.2</v>
      </c>
      <c r="G30" s="33">
        <f t="shared" si="8"/>
        <v>-13125.2</v>
      </c>
      <c r="H30" s="33">
        <f t="shared" si="8"/>
        <v>-6732</v>
      </c>
      <c r="I30" s="33">
        <f t="shared" si="8"/>
        <v>-9011.2</v>
      </c>
      <c r="J30" s="33">
        <f t="shared" si="8"/>
        <v>-6481.2</v>
      </c>
      <c r="K30" s="33">
        <f t="shared" si="8"/>
        <v>-19795.6</v>
      </c>
      <c r="L30" s="33">
        <f t="shared" si="7"/>
        <v>-164494.00000000003</v>
      </c>
      <c r="M30"/>
    </row>
    <row r="31" spans="1:13" s="36" customFormat="1" ht="18.75" customHeight="1">
      <c r="A31" s="34" t="s">
        <v>55</v>
      </c>
      <c r="B31" s="33">
        <f>-ROUND((B9)*$E$3,2)</f>
        <v>-8091.6</v>
      </c>
      <c r="C31" s="33">
        <f aca="true" t="shared" si="9" ref="C31:K31">-ROUND((C9)*$E$3,2)</f>
        <v>-9768</v>
      </c>
      <c r="D31" s="33">
        <f t="shared" si="9"/>
        <v>-35846.8</v>
      </c>
      <c r="E31" s="33">
        <f t="shared" si="9"/>
        <v>-26435.2</v>
      </c>
      <c r="F31" s="33">
        <f t="shared" si="9"/>
        <v>-29207.2</v>
      </c>
      <c r="G31" s="33">
        <f t="shared" si="9"/>
        <v>-13125.2</v>
      </c>
      <c r="H31" s="33">
        <f t="shared" si="9"/>
        <v>-6732</v>
      </c>
      <c r="I31" s="33">
        <f t="shared" si="9"/>
        <v>-9011.2</v>
      </c>
      <c r="J31" s="33">
        <f t="shared" si="9"/>
        <v>-6481.2</v>
      </c>
      <c r="K31" s="33">
        <f t="shared" si="9"/>
        <v>-19795.6</v>
      </c>
      <c r="L31" s="33">
        <f t="shared" si="7"/>
        <v>-164494.00000000003</v>
      </c>
      <c r="M31" s="35"/>
    </row>
    <row r="32" spans="1:13" ht="18.75" customHeight="1">
      <c r="A32" s="37" t="s">
        <v>31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8">
        <f t="shared" si="7"/>
        <v>0</v>
      </c>
      <c r="M32"/>
    </row>
    <row r="33" spans="1:13" ht="18.75" customHeight="1">
      <c r="A33" s="37" t="s">
        <v>32</v>
      </c>
      <c r="B33" s="28">
        <v>0</v>
      </c>
      <c r="C33" s="28">
        <v>0</v>
      </c>
      <c r="D33" s="28">
        <v>0</v>
      </c>
      <c r="E33" s="17">
        <v>0</v>
      </c>
      <c r="F33" s="17">
        <v>0</v>
      </c>
      <c r="G33" s="17">
        <v>0</v>
      </c>
      <c r="H33" s="17">
        <v>0</v>
      </c>
      <c r="I33" s="33">
        <v>0</v>
      </c>
      <c r="J33" s="17">
        <v>0</v>
      </c>
      <c r="K33" s="17">
        <v>0</v>
      </c>
      <c r="L33" s="33">
        <f t="shared" si="7"/>
        <v>0</v>
      </c>
      <c r="M33"/>
    </row>
    <row r="34" spans="1:13" ht="18.75" customHeight="1">
      <c r="A34" s="37" t="s">
        <v>33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33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s="36" customFormat="1" ht="18.75" customHeight="1">
      <c r="A35" s="27" t="s">
        <v>34</v>
      </c>
      <c r="B35" s="38">
        <f>SUM(B36:B47)</f>
        <v>-105660.28</v>
      </c>
      <c r="C35" s="38">
        <f aca="true" t="shared" si="10" ref="C35:K35">SUM(C36:C47)</f>
        <v>-2125.67</v>
      </c>
      <c r="D35" s="38">
        <f t="shared" si="10"/>
        <v>-7350.02</v>
      </c>
      <c r="E35" s="38">
        <f t="shared" si="10"/>
        <v>-309019.74</v>
      </c>
      <c r="F35" s="38">
        <f t="shared" si="10"/>
        <v>-6661.43</v>
      </c>
      <c r="G35" s="38">
        <f t="shared" si="10"/>
        <v>-147083.72</v>
      </c>
      <c r="H35" s="38">
        <f t="shared" si="10"/>
        <v>-11761.75</v>
      </c>
      <c r="I35" s="38">
        <f t="shared" si="10"/>
        <v>-2544.81</v>
      </c>
      <c r="J35" s="38">
        <f t="shared" si="10"/>
        <v>-2275.36</v>
      </c>
      <c r="K35" s="38">
        <f t="shared" si="10"/>
        <v>-4281.28</v>
      </c>
      <c r="L35" s="33">
        <f t="shared" si="7"/>
        <v>-598764.06</v>
      </c>
      <c r="M35"/>
    </row>
    <row r="36" spans="1:13" ht="18.75" customHeight="1">
      <c r="A36" s="37" t="s">
        <v>35</v>
      </c>
      <c r="B36" s="38">
        <v>-78052.94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t="shared" si="7"/>
        <v>-78052.94</v>
      </c>
      <c r="M36"/>
    </row>
    <row r="37" spans="1:13" ht="18.75" customHeight="1">
      <c r="A37" s="37" t="s">
        <v>36</v>
      </c>
      <c r="B37" s="33">
        <v>-25002.65</v>
      </c>
      <c r="C37" s="17">
        <v>0</v>
      </c>
      <c r="D37" s="17">
        <v>0</v>
      </c>
      <c r="E37" s="33">
        <v>-5702.61</v>
      </c>
      <c r="F37" s="28">
        <v>0</v>
      </c>
      <c r="G37" s="28">
        <v>0</v>
      </c>
      <c r="H37" s="33">
        <v>-9800.75</v>
      </c>
      <c r="I37" s="17">
        <v>0</v>
      </c>
      <c r="J37" s="28">
        <v>0</v>
      </c>
      <c r="K37" s="17">
        <v>0</v>
      </c>
      <c r="L37" s="33">
        <f>SUM(B37:K37)</f>
        <v>-40506.01</v>
      </c>
      <c r="M37"/>
    </row>
    <row r="38" spans="1:13" ht="18.75" customHeight="1">
      <c r="A38" s="37" t="s">
        <v>37</v>
      </c>
      <c r="B38" s="33">
        <v>0</v>
      </c>
      <c r="C38" s="17">
        <v>0</v>
      </c>
      <c r="D38" s="17">
        <v>0</v>
      </c>
      <c r="E38" s="17">
        <v>0</v>
      </c>
      <c r="F38" s="28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>SUM(B38:K38)</f>
        <v>0</v>
      </c>
      <c r="M38"/>
    </row>
    <row r="39" spans="1:13" ht="18.75" customHeight="1">
      <c r="A39" s="37" t="s">
        <v>38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aca="true" t="shared" si="11" ref="L39:L48">SUM(B39:K39)</f>
        <v>0</v>
      </c>
      <c r="M39"/>
    </row>
    <row r="40" spans="1:13" ht="18.75" customHeight="1">
      <c r="A40" s="37" t="s">
        <v>39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3" ht="18.75" customHeight="1">
      <c r="A42" s="37" t="s">
        <v>41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1"/>
        <v>0</v>
      </c>
      <c r="M42"/>
    </row>
    <row r="43" spans="1:13" ht="18.75" customHeight="1">
      <c r="A43" s="37" t="s">
        <v>42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1"/>
        <v>0</v>
      </c>
      <c r="M43"/>
    </row>
    <row r="44" spans="1:12" ht="18.75" customHeight="1">
      <c r="A44" s="37" t="s">
        <v>71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7" t="s">
        <v>72</v>
      </c>
      <c r="B45" s="17">
        <v>0</v>
      </c>
      <c r="C45" s="17">
        <v>0</v>
      </c>
      <c r="D45" s="17">
        <v>0</v>
      </c>
      <c r="E45" s="17">
        <v>-297000</v>
      </c>
      <c r="F45" s="17">
        <v>0</v>
      </c>
      <c r="G45" s="17">
        <v>-144000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-441000</v>
      </c>
    </row>
    <row r="46" spans="1:12" ht="18.75" customHeight="1">
      <c r="A46" s="37" t="s">
        <v>73</v>
      </c>
      <c r="B46" s="17">
        <v>-2604.69</v>
      </c>
      <c r="C46" s="17">
        <v>-2125.67</v>
      </c>
      <c r="D46" s="17">
        <v>-7350.02</v>
      </c>
      <c r="E46" s="17">
        <v>-6317.13</v>
      </c>
      <c r="F46" s="17">
        <v>-6661.43</v>
      </c>
      <c r="G46" s="17">
        <v>-3083.72</v>
      </c>
      <c r="H46" s="17">
        <v>-1961</v>
      </c>
      <c r="I46" s="17">
        <v>-2544.81</v>
      </c>
      <c r="J46" s="17">
        <v>-2275.36</v>
      </c>
      <c r="K46" s="17">
        <v>-4281.28</v>
      </c>
      <c r="L46" s="30">
        <f t="shared" si="11"/>
        <v>-39205.11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9"/>
    </row>
    <row r="48" spans="1:13" ht="18.75" customHeight="1">
      <c r="A48" s="27" t="s">
        <v>43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1"/>
        <v>0</v>
      </c>
      <c r="M48" s="39"/>
    </row>
    <row r="49" spans="1:13" ht="12" customHeight="1">
      <c r="A49" s="27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30">
        <f>SUM(B49:K49)</f>
        <v>0</v>
      </c>
      <c r="M49" s="40"/>
    </row>
    <row r="50" spans="1:13" ht="18.75" customHeight="1">
      <c r="A50" s="19" t="s">
        <v>44</v>
      </c>
      <c r="B50" s="41">
        <f>IF(B18+B29+B42+B51&lt;0,0,B18+B29+B51)</f>
        <v>89647.15</v>
      </c>
      <c r="C50" s="41">
        <f>IF(C18+C29+C42+C51&lt;0,0,C18+C29+C51)</f>
        <v>154052.73</v>
      </c>
      <c r="D50" s="41">
        <f>IF(D18+D29+D42+D51&lt;0,0,D18+D29+D51)</f>
        <v>529589.81</v>
      </c>
      <c r="E50" s="41">
        <f>IF(E18+E29+E42+E51&lt;0,0,E18+E29+E51)</f>
        <v>156787.93</v>
      </c>
      <c r="F50" s="41">
        <f>IF(F18+F29+F42+F51&lt;0,0,F18+F29+F51)</f>
        <v>483531.09</v>
      </c>
      <c r="G50" s="41">
        <f>IF(G18+G29+G42+G51&lt;0,0,G18+G29+G51)</f>
        <v>79729.21000000002</v>
      </c>
      <c r="H50" s="41">
        <f>IF(H18+H29+H42+H51&lt;0,0,H18+H29+H51)</f>
        <v>133810.90000000005</v>
      </c>
      <c r="I50" s="41">
        <f>IF(I18+I29+I42+I51&lt;0,0,I18+I29+I51)</f>
        <v>186858.61</v>
      </c>
      <c r="J50" s="41">
        <f>IF(J18+J29+J42+J51&lt;0,0,J18+J29+J51)</f>
        <v>167937.01000000004</v>
      </c>
      <c r="K50" s="41">
        <f>IF(K18+K29+K42+K51&lt;0,0,K18+K29+K51)</f>
        <v>309578.3</v>
      </c>
      <c r="L50" s="42">
        <f>SUM(B50:K50)</f>
        <v>2291522.74</v>
      </c>
      <c r="M50" s="53"/>
    </row>
    <row r="51" spans="1:12" ht="18.75" customHeight="1">
      <c r="A51" s="27" t="s">
        <v>45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7" t="s">
        <v>46</v>
      </c>
      <c r="B52" s="33">
        <f>IF(B18+B29+B42+B51&gt;0,0,B18+B29+B51)</f>
        <v>0</v>
      </c>
      <c r="C52" s="33">
        <f>IF(C18+C29+C42+C51&gt;0,0,C18+C29+C51)</f>
        <v>0</v>
      </c>
      <c r="D52" s="33">
        <f>IF(D18+D29+D42+D51&gt;0,0,D18+D29+D51)</f>
        <v>0</v>
      </c>
      <c r="E52" s="33">
        <f>IF(E18+E29+E42+E51&gt;0,0,E18+E29+E51)</f>
        <v>0</v>
      </c>
      <c r="F52" s="33">
        <f>IF(F18+F29+F42+F51&gt;0,0,F18+F29+F51)</f>
        <v>0</v>
      </c>
      <c r="G52" s="33">
        <f>IF(G18+G29+G42+G51&gt;0,0,G18+G29+G51)</f>
        <v>0</v>
      </c>
      <c r="H52" s="33">
        <f>IF(H18+H29+H42+H51&gt;0,0,H18+H29+H51)</f>
        <v>0</v>
      </c>
      <c r="I52" s="33">
        <f>IF(I18+I29+I42+I51&gt;0,0,I18+I29+I51)</f>
        <v>0</v>
      </c>
      <c r="J52" s="33">
        <f>IF(J18+J29+J42+J51&gt;0,0,J18+J29+J51)</f>
        <v>0</v>
      </c>
      <c r="K52" s="33">
        <f>IF(K18+K29+K42+K51&gt;0,0,K18+K29+K51)</f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ht="12" customHeight="1">
      <c r="A55" s="9"/>
      <c r="B55" s="44">
        <v>0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/>
      <c r="L55" s="44"/>
    </row>
    <row r="56" spans="1:13" ht="18.75" customHeight="1">
      <c r="A56" s="45" t="s">
        <v>47</v>
      </c>
      <c r="B56" s="41">
        <f>SUM(B57:B70)</f>
        <v>89647.15</v>
      </c>
      <c r="C56" s="41">
        <f aca="true" t="shared" si="12" ref="C56:J56">SUM(C57:C68)</f>
        <v>154052.74</v>
      </c>
      <c r="D56" s="41">
        <f t="shared" si="12"/>
        <v>529589.82</v>
      </c>
      <c r="E56" s="41">
        <f t="shared" si="12"/>
        <v>156787.93</v>
      </c>
      <c r="F56" s="41">
        <f t="shared" si="12"/>
        <v>483531.09</v>
      </c>
      <c r="G56" s="41">
        <f t="shared" si="12"/>
        <v>79729.21</v>
      </c>
      <c r="H56" s="41">
        <f t="shared" si="12"/>
        <v>133810.9</v>
      </c>
      <c r="I56" s="41">
        <f>SUM(I57:I71)</f>
        <v>186858.61</v>
      </c>
      <c r="J56" s="41">
        <f t="shared" si="12"/>
        <v>167937.01</v>
      </c>
      <c r="K56" s="41">
        <f>SUM(K57:K70)</f>
        <v>309578.3</v>
      </c>
      <c r="L56" s="46">
        <f>SUM(B56:K56)</f>
        <v>2291522.76</v>
      </c>
      <c r="M56" s="40"/>
    </row>
    <row r="57" spans="1:13" ht="18.75" customHeight="1">
      <c r="A57" s="47" t="s">
        <v>48</v>
      </c>
      <c r="B57" s="48">
        <v>89647.15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aca="true" t="shared" si="13" ref="L57:L68">SUM(B57:K57)</f>
        <v>89647.15</v>
      </c>
      <c r="M57" s="40"/>
    </row>
    <row r="58" spans="1:12" ht="18.75" customHeight="1">
      <c r="A58" s="47" t="s">
        <v>58</v>
      </c>
      <c r="B58" s="17">
        <v>0</v>
      </c>
      <c r="C58" s="48">
        <v>134580.47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134580.47</v>
      </c>
    </row>
    <row r="59" spans="1:12" ht="18.75" customHeight="1">
      <c r="A59" s="47" t="s">
        <v>59</v>
      </c>
      <c r="B59" s="17">
        <v>0</v>
      </c>
      <c r="C59" s="48">
        <v>19472.27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19472.27</v>
      </c>
    </row>
    <row r="60" spans="1:12" ht="18.75" customHeight="1">
      <c r="A60" s="47" t="s">
        <v>49</v>
      </c>
      <c r="B60" s="17">
        <v>0</v>
      </c>
      <c r="C60" s="17">
        <v>0</v>
      </c>
      <c r="D60" s="48">
        <v>529589.82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3"/>
        <v>529589.82</v>
      </c>
    </row>
    <row r="61" spans="1:12" ht="18.75" customHeight="1">
      <c r="A61" s="47" t="s">
        <v>50</v>
      </c>
      <c r="B61" s="17">
        <v>0</v>
      </c>
      <c r="C61" s="17">
        <v>0</v>
      </c>
      <c r="D61" s="17">
        <v>0</v>
      </c>
      <c r="E61" s="48">
        <v>156787.93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3"/>
        <v>156787.93</v>
      </c>
    </row>
    <row r="62" spans="1:12" ht="18.75" customHeight="1">
      <c r="A62" s="47" t="s">
        <v>51</v>
      </c>
      <c r="B62" s="17">
        <v>0</v>
      </c>
      <c r="C62" s="17">
        <v>0</v>
      </c>
      <c r="D62" s="17">
        <v>0</v>
      </c>
      <c r="E62" s="17">
        <v>0</v>
      </c>
      <c r="F62" s="48">
        <v>483531.09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3"/>
        <v>483531.09</v>
      </c>
    </row>
    <row r="63" spans="1:12" ht="18.75" customHeight="1">
      <c r="A63" s="47" t="s">
        <v>52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8">
        <v>79729.21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3"/>
        <v>79729.21</v>
      </c>
    </row>
    <row r="64" spans="1:12" ht="18.75" customHeight="1">
      <c r="A64" s="47" t="s">
        <v>53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8">
        <v>133810.9</v>
      </c>
      <c r="I64" s="17">
        <v>0</v>
      </c>
      <c r="J64" s="17">
        <v>0</v>
      </c>
      <c r="K64" s="17">
        <v>0</v>
      </c>
      <c r="L64" s="46">
        <f t="shared" si="13"/>
        <v>133810.9</v>
      </c>
    </row>
    <row r="65" spans="1:12" ht="18.75" customHeight="1">
      <c r="A65" s="47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3"/>
        <v>0</v>
      </c>
    </row>
    <row r="66" spans="1:12" ht="18.75" customHeight="1">
      <c r="A66" s="47" t="s">
        <v>56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8">
        <v>167937.01</v>
      </c>
      <c r="K66" s="17">
        <v>0</v>
      </c>
      <c r="L66" s="46">
        <f t="shared" si="13"/>
        <v>167937.01</v>
      </c>
    </row>
    <row r="67" spans="1:12" ht="18.75" customHeight="1">
      <c r="A67" s="47" t="s">
        <v>66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142994.22</v>
      </c>
      <c r="L67" s="46">
        <f t="shared" si="13"/>
        <v>142994.22</v>
      </c>
    </row>
    <row r="68" spans="1:12" ht="18.75" customHeight="1">
      <c r="A68" s="47" t="s">
        <v>67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9">
        <v>166584.08</v>
      </c>
      <c r="L68" s="46">
        <f t="shared" si="13"/>
        <v>166584.08</v>
      </c>
    </row>
    <row r="69" spans="1:12" ht="18.75" customHeight="1">
      <c r="A69" s="47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47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9">
        <f>SUM(B70:K70)</f>
        <v>0</v>
      </c>
    </row>
    <row r="71" spans="1:12" ht="18" customHeight="1">
      <c r="A71" s="50" t="s">
        <v>79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1">
        <v>186858.61</v>
      </c>
      <c r="J71" s="52">
        <v>0</v>
      </c>
      <c r="K71" s="52">
        <v>0</v>
      </c>
      <c r="L71" s="51">
        <f>SUM(B71:K71)</f>
        <v>186858.61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0:11" ht="14.25"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2022-06-23T20:55:29Z</dcterms:modified>
  <cp:category/>
  <cp:version/>
  <cp:contentType/>
  <cp:contentStatus/>
</cp:coreProperties>
</file>