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'detalhamento'!$A$1:$L$70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<sst xmlns="http://schemas.openxmlformats.org/spreadsheetml/2006/main" count="81" uniqueCount="80">
  <si>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</si>
  <si>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</si>
  <si>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</si>
  <si>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</si>
  <si>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</si>
  <si>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</si>
  <si>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</si>
  <si>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</si>
  <si>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</si>
  <si>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</si>
  <si>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</si>
  <si>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</si>
  <si>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</si>
  <si>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</si>
  <si>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</si>
  <si>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</si>
  <si>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</si>
  <si>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</si>
  <si>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</si>
  <si>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</si>
  <si>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</si>
  <si>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</si>
  <si>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</si>
  <si>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</si>
  <si>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</si>
  <si>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</si>
  <si>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</si>
  <si>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</si>
  <si>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</si>
  <si>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</si>
  <si>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</si>
  <si>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</si>
  <si>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</si>
  <si>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</si>
  <si>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</si>
  <si>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</si>
  <si>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</si>
  <si>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</si>
  <si>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</si>
  <si>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</si>
  <si>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</si>
  <si>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</si>
  <si>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</si>
  <si>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</si>
  <si>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</si>
  <si>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</si>
  <si>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</si>
  <si>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</si>
  <si>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</si>
  <si>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</si>
  <si>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</si>
  <si>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</si>
  <si>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</si>
  <si>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</si>
  <si>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</si>
  <si>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</si>
  <si>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</si>
  <si>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</si>
  <si>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</si>
  <si>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</si>
  <si>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</si>
  <si>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</si>
  <si>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</si>
  <si>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</si>
  <si>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</si>
  <si>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</si>
  <si>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</si>
  <si>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</si>
  <si>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</si>
  <si>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</si>
  <si>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 Remuneração Bruta do Operador (4.1 + 4.2 + 4.3 + 4.4 + 4.5 + 4.6 + 4.7)</t>
  </si>
  <si>
    <t>5.2.9. Ajuste de Cronograma (+)</t>
  </si>
  <si>
    <t>5.2.10. Ajuste de Cronograma (-)</t>
  </si>
  <si>
    <t>5.2.11. Desconto do Saldo Remanescente de Investimento em SMGO</t>
  </si>
  <si>
    <t>OPERAÇÃO 11/06/22 - VENCIMENTO 20/06/22</t>
  </si>
  <si>
    <t>2.1 Tarifa de Remuneração por Passageiro Transportado Combustível</t>
  </si>
  <si>
    <t>4.6. Remuneração SMGO</t>
  </si>
  <si>
    <t>4.7. Remuneração Manutenção de Validadores</t>
  </si>
  <si>
    <t>4.8. Remuneração Comunicação de Dados por Chip</t>
  </si>
  <si>
    <t>7.15. Consórcio KBPX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</si>
</sst>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_(&quot;R$ &quot;* #,##0.00_);_(&quot;R$ &quot;* \(#,##0.00\);_(&quot;R$ &quot;* &quot;-&quot;??_);_(@_)"/>
  </numFmts>
  <fonts count="49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66" fontId="34" fillId="0" borderId="4" applyAlignment="0">
      <protection/>
    </xf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6" fillId="31" borderId="0" applyNumberFormat="0" applyBorder="0" applyAlignment="0" applyProtection="0"/>
    <xf numFmtId="1" fontId="2" fillId="0" borderId="0" applyBorder="0">
      <alignment/>
      <protection/>
    </xf>
    <xf numFmtId="0" fontId="27" fillId="32" borderId="5" applyNumberFormat="0" applyFont="0" applyAlignment="0" applyProtection="0"/>
    <xf numFmtId="9" fontId="27" fillId="0" borderId="0" applyFont="0" applyFill="0" applyBorder="0" applyAlignment="0" applyProtection="0"/>
    <xf numFmtId="0" fontId="37" fillId="21" borderId="6" applyNumberFormat="0" applyAlignment="0" applyProtection="0"/>
    <xf numFmtId="164" fontId="0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4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4" fillId="0" borderId="12" xfId="0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horizontal="left" vertical="center" indent="1"/>
    </xf>
    <xf numFmtId="165" fontId="34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4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4" fillId="0" borderId="4" xfId="53" applyNumberFormat="1" applyFont="1" applyFill="1" applyBorder="1" applyAlignment="1">
      <alignment vertical="center"/>
    </xf>
    <xf numFmtId="0" fontId="34" fillId="0" borderId="4" xfId="0" applyFont="1" applyFill="1" applyBorder="1" applyAlignment="1">
      <alignment horizontal="left" vertical="center" wrapText="1" indent="1"/>
    </xf>
    <xf numFmtId="164" fontId="34" fillId="0" borderId="4" xfId="53" applyFont="1" applyFill="1" applyBorder="1" applyAlignment="1">
      <alignment horizontal="center" vertical="center"/>
    </xf>
    <xf numFmtId="164" fontId="34" fillId="0" borderId="4" xfId="46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indent="1"/>
    </xf>
    <xf numFmtId="166" fontId="34" fillId="0" borderId="4" xfId="46" applyNumberFormat="1" applyFont="1" applyFill="1" applyBorder="1" applyAlignment="1">
      <alignment horizontal="center" vertical="center"/>
    </xf>
    <xf numFmtId="167" fontId="34" fillId="0" borderId="4" xfId="46" applyNumberFormat="1" applyFont="1" applyFill="1" applyBorder="1" applyAlignment="1">
      <alignment horizontal="center" vertical="center"/>
    </xf>
    <xf numFmtId="167" fontId="34" fillId="0" borderId="4" xfId="53" applyNumberFormat="1" applyFont="1" applyFill="1" applyBorder="1" applyAlignment="1">
      <alignment horizontal="center" vertical="center"/>
    </xf>
    <xf numFmtId="164" fontId="34" fillId="0" borderId="4" xfId="46" applyNumberFormat="1" applyFont="1" applyFill="1" applyBorder="1" applyAlignment="1">
      <alignment vertical="center"/>
    </xf>
    <xf numFmtId="0" fontId="34" fillId="34" borderId="4" xfId="0" applyFont="1" applyFill="1" applyBorder="1" applyAlignment="1">
      <alignment horizontal="left" vertical="center" indent="1"/>
    </xf>
    <xf numFmtId="44" fontId="34" fillId="34" borderId="4" xfId="46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wrapText="1" indent="2"/>
    </xf>
    <xf numFmtId="0" fontId="34" fillId="0" borderId="4" xfId="0" applyFont="1" applyFill="1" applyBorder="1" applyAlignment="1">
      <alignment horizontal="left" vertical="center" indent="2"/>
    </xf>
    <xf numFmtId="164" fontId="34" fillId="0" borderId="4" xfId="53" applyFont="1" applyFill="1" applyBorder="1" applyAlignment="1">
      <alignment vertical="center"/>
    </xf>
    <xf numFmtId="164" fontId="34" fillId="0" borderId="4" xfId="53" applyFont="1" applyFill="1" applyBorder="1" applyAlignment="1">
      <alignment vertical="center"/>
    </xf>
    <xf numFmtId="164" fontId="34" fillId="35" borderId="4" xfId="53" applyFont="1" applyFill="1" applyBorder="1" applyAlignment="1">
      <alignment vertical="center"/>
    </xf>
    <xf numFmtId="0" fontId="34" fillId="0" borderId="14" xfId="0" applyFont="1" applyFill="1" applyBorder="1" applyAlignment="1">
      <alignment horizontal="left" vertical="center" indent="2"/>
    </xf>
    <xf numFmtId="164" fontId="34" fillId="0" borderId="14" xfId="46" applyNumberFormat="1" applyFont="1" applyFill="1" applyBorder="1" applyAlignment="1">
      <alignment horizontal="center" vertical="center"/>
    </xf>
    <xf numFmtId="168" fontId="34" fillId="0" borderId="4" xfId="46" applyNumberFormat="1" applyFont="1" applyFill="1" applyBorder="1" applyAlignment="1">
      <alignment vertical="center"/>
    </xf>
    <xf numFmtId="0" fontId="34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4" fillId="0" borderId="4" xfId="0" applyFont="1" applyFill="1" applyBorder="1" applyAlignment="1">
      <alignment horizontal="left" vertical="center" indent="3"/>
    </xf>
    <xf numFmtId="168" fontId="34" fillId="35" borderId="4" xfId="46" applyNumberFormat="1" applyFont="1" applyFill="1" applyBorder="1" applyAlignment="1">
      <alignment vertical="center"/>
    </xf>
    <xf numFmtId="164" fontId="34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4" fillId="0" borderId="4" xfId="46" applyFont="1" applyFill="1" applyBorder="1" applyAlignment="1">
      <alignment vertical="center"/>
    </xf>
    <xf numFmtId="168" fontId="34" fillId="0" borderId="4" xfId="46" applyNumberFormat="1" applyFont="1" applyFill="1" applyBorder="1" applyAlignment="1">
      <alignment horizontal="center" vertical="center"/>
    </xf>
    <xf numFmtId="0" fontId="34" fillId="0" borderId="16" xfId="0" applyFont="1" applyFill="1" applyBorder="1" applyAlignment="1">
      <alignment horizontal="left" vertical="center" indent="1"/>
    </xf>
    <xf numFmtId="164" fontId="34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164" fontId="34" fillId="0" borderId="14" xfId="53" applyFont="1" applyFill="1" applyBorder="1" applyAlignment="1">
      <alignment horizontal="center" vertical="center"/>
    </xf>
    <xf numFmtId="4" fontId="45" fillId="0" borderId="0" xfId="0" applyNumberFormat="1" applyFont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34" fillId="0" borderId="18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center" vertical="center"/>
    </xf>
    <xf numFmtId="170" fontId="34" fillId="0" borderId="4" xfId="46" applyNumberFormat="1" applyFont="1" applyFill="1" applyBorder="1" applyAlignment="1">
      <alignment horizontal="center" vertical="center"/>
    </xf>
    <xf numFmtId="0" fontId="47" fillId="0" borderId="0" xfId="0" applyFont="1" applyFill="1" applyAlignment="1">
      <alignment vertical="top"/>
    </xf>
    <xf numFmtId="0" fontId="48" fillId="0" borderId="0" xfId="0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4" t="s">
        <v>57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21">
      <c r="A2" s="55" t="s">
        <v>74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6" t="s">
        <v>1</v>
      </c>
      <c r="B4" s="57" t="s">
        <v>2</v>
      </c>
      <c r="C4" s="58"/>
      <c r="D4" s="58"/>
      <c r="E4" s="58"/>
      <c r="F4" s="58"/>
      <c r="G4" s="58"/>
      <c r="H4" s="58"/>
      <c r="I4" s="58"/>
      <c r="J4" s="58"/>
      <c r="K4" s="58"/>
      <c r="L4" s="59" t="s">
        <v>3</v>
      </c>
    </row>
    <row r="5" spans="1:12" ht="30" customHeight="1">
      <c r="A5" s="56"/>
      <c r="B5" s="6" t="s">
        <v>4</v>
      </c>
      <c r="C5" s="6" t="s">
        <v>60</v>
      </c>
      <c r="D5" s="6" t="s">
        <v>5</v>
      </c>
      <c r="E5" s="7" t="s">
        <v>61</v>
      </c>
      <c r="F5" s="7" t="s">
        <v>62</v>
      </c>
      <c r="G5" s="7" t="s">
        <v>63</v>
      </c>
      <c r="H5" s="7" t="s">
        <v>64</v>
      </c>
      <c r="I5" s="6" t="s">
        <v>6</v>
      </c>
      <c r="J5" s="6" t="s">
        <v>65</v>
      </c>
      <c r="K5" s="6" t="s">
        <v>4</v>
      </c>
      <c r="L5" s="56"/>
    </row>
    <row r="6" spans="1:12" ht="18.75" customHeight="1">
      <c r="A6" s="56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6"/>
    </row>
    <row r="7" spans="1:13" ht="17.25" customHeight="1">
      <c r="A7" s="9" t="s">
        <v>17</v>
      </c>
      <c r="B7" s="10">
        <f>B8+B11</f>
        <v>47264</v>
      </c>
      <c r="C7" s="10">
        <f>C8+C11</f>
        <v>58997</v>
      </c>
      <c r="D7" s="10">
        <f aca="true" t="shared" si="0" ref="D7:K7">D8+D11</f>
        <v>186475</v>
      </c>
      <c r="E7" s="10">
        <f t="shared" si="0"/>
        <v>158165</v>
      </c>
      <c r="F7" s="10">
        <f t="shared" si="0"/>
        <v>160757</v>
      </c>
      <c r="G7" s="10">
        <f t="shared" si="0"/>
        <v>73437</v>
      </c>
      <c r="H7" s="10">
        <f t="shared" si="0"/>
        <v>36421</v>
      </c>
      <c r="I7" s="10">
        <f t="shared" si="0"/>
        <v>68308</v>
      </c>
      <c r="J7" s="10">
        <f t="shared" si="0"/>
        <v>45135</v>
      </c>
      <c r="K7" s="10">
        <f t="shared" si="0"/>
        <v>127728</v>
      </c>
      <c r="L7" s="10">
        <f>SUM(B7:K7)</f>
        <v>962687</v>
      </c>
      <c r="M7" s="11"/>
    </row>
    <row r="8" spans="1:13" ht="17.25" customHeight="1">
      <c r="A8" s="12" t="s">
        <v>18</v>
      </c>
      <c r="B8" s="13">
        <f>B9+B10</f>
        <v>4461</v>
      </c>
      <c r="C8" s="13">
        <f aca="true" t="shared" si="1" ref="C8:K8">C9+C10</f>
        <v>4849</v>
      </c>
      <c r="D8" s="13">
        <f t="shared" si="1"/>
        <v>15911</v>
      </c>
      <c r="E8" s="13">
        <f t="shared" si="1"/>
        <v>12170</v>
      </c>
      <c r="F8" s="13">
        <f t="shared" si="1"/>
        <v>11390</v>
      </c>
      <c r="G8" s="13">
        <f t="shared" si="1"/>
        <v>6702</v>
      </c>
      <c r="H8" s="13">
        <f t="shared" si="1"/>
        <v>2854</v>
      </c>
      <c r="I8" s="13">
        <f t="shared" si="1"/>
        <v>3960</v>
      </c>
      <c r="J8" s="13">
        <f t="shared" si="1"/>
        <v>3455</v>
      </c>
      <c r="K8" s="13">
        <f t="shared" si="1"/>
        <v>9191</v>
      </c>
      <c r="L8" s="13">
        <f>SUM(B8:K8)</f>
        <v>74943</v>
      </c>
      <c r="M8"/>
    </row>
    <row r="9" spans="1:13" ht="17.25" customHeight="1">
      <c r="A9" s="14" t="s">
        <v>19</v>
      </c>
      <c r="B9" s="15">
        <v>4461</v>
      </c>
      <c r="C9" s="15">
        <v>4849</v>
      </c>
      <c r="D9" s="15">
        <v>15911</v>
      </c>
      <c r="E9" s="15">
        <v>12170</v>
      </c>
      <c r="F9" s="15">
        <v>11390</v>
      </c>
      <c r="G9" s="15">
        <v>6702</v>
      </c>
      <c r="H9" s="15">
        <v>2830</v>
      </c>
      <c r="I9" s="15">
        <v>3960</v>
      </c>
      <c r="J9" s="15">
        <v>3455</v>
      </c>
      <c r="K9" s="15">
        <v>9191</v>
      </c>
      <c r="L9" s="13">
        <f>SUM(B9:K9)</f>
        <v>74919</v>
      </c>
      <c r="M9"/>
    </row>
    <row r="10" spans="1:13" ht="17.25" customHeight="1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24</v>
      </c>
      <c r="I10" s="15">
        <v>0</v>
      </c>
      <c r="J10" s="15">
        <v>0</v>
      </c>
      <c r="K10" s="15">
        <v>0</v>
      </c>
      <c r="L10" s="13">
        <f>SUM(B10:K10)</f>
        <v>24</v>
      </c>
      <c r="M10"/>
    </row>
    <row r="11" spans="1:13" ht="17.25" customHeight="1">
      <c r="A11" s="12" t="s">
        <v>21</v>
      </c>
      <c r="B11" s="15">
        <v>42803</v>
      </c>
      <c r="C11" s="15">
        <v>54148</v>
      </c>
      <c r="D11" s="15">
        <v>170564</v>
      </c>
      <c r="E11" s="15">
        <v>145995</v>
      </c>
      <c r="F11" s="15">
        <v>149367</v>
      </c>
      <c r="G11" s="15">
        <v>66735</v>
      </c>
      <c r="H11" s="15">
        <v>33567</v>
      </c>
      <c r="I11" s="15">
        <v>64348</v>
      </c>
      <c r="J11" s="15">
        <v>41680</v>
      </c>
      <c r="K11" s="15">
        <v>118537</v>
      </c>
      <c r="L11" s="13">
        <f>SUM(B11:K11)</f>
        <v>887744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6.8976</v>
      </c>
      <c r="C13" s="20">
        <v>3.8944</v>
      </c>
      <c r="D13" s="20">
        <v>4.6351</v>
      </c>
      <c r="E13" s="20">
        <v>4.6951</v>
      </c>
      <c r="F13" s="20">
        <v>4.1484</v>
      </c>
      <c r="G13" s="20">
        <v>4.5614</v>
      </c>
      <c r="H13" s="20">
        <v>5.0246</v>
      </c>
      <c r="I13" s="20">
        <v>4.1659</v>
      </c>
      <c r="J13" s="20">
        <v>4.4866</v>
      </c>
      <c r="K13" s="20">
        <v>3.6638</v>
      </c>
      <c r="L13" s="18"/>
      <c r="M13"/>
    </row>
    <row r="14" spans="1:13" ht="17.25" customHeight="1">
      <c r="A14" s="19" t="s">
        <v>75</v>
      </c>
      <c r="B14" s="20">
        <v>0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18"/>
      <c r="M14"/>
    </row>
    <row r="15" spans="1:12" ht="12" customHeight="1">
      <c r="A15" s="16"/>
      <c r="B15" s="17"/>
      <c r="C15" s="17"/>
      <c r="D15" s="21"/>
      <c r="E15" s="21"/>
      <c r="F15" s="21"/>
      <c r="G15" s="21"/>
      <c r="H15" s="21"/>
      <c r="I15" s="21"/>
      <c r="J15" s="21"/>
      <c r="K15" s="21"/>
      <c r="L15" s="18"/>
    </row>
    <row r="16" spans="1:12" ht="13.5" customHeight="1">
      <c r="A16" s="19" t="s">
        <v>23</v>
      </c>
      <c r="B16" s="22">
        <v>1.31046000073955</v>
      </c>
      <c r="C16" s="22">
        <v>1.237235511782584</v>
      </c>
      <c r="D16" s="22">
        <v>1.141720903377296</v>
      </c>
      <c r="E16" s="22">
        <v>1.115908047118023</v>
      </c>
      <c r="F16" s="22">
        <v>1.246030034083684</v>
      </c>
      <c r="G16" s="22">
        <v>1.229029437445948</v>
      </c>
      <c r="H16" s="22">
        <v>1.175424413452995</v>
      </c>
      <c r="I16" s="22">
        <v>1.200906942208455</v>
      </c>
      <c r="J16" s="22">
        <v>1.37224076195507</v>
      </c>
      <c r="K16" s="22">
        <v>1.123389505539935</v>
      </c>
      <c r="L16" s="18"/>
    </row>
    <row r="17" spans="1:12" ht="12" customHeight="1">
      <c r="A17" s="19"/>
      <c r="B17" s="18"/>
      <c r="C17" s="18"/>
      <c r="D17" s="18"/>
      <c r="E17" s="18"/>
      <c r="F17" s="13"/>
      <c r="G17" s="18"/>
      <c r="H17" s="18"/>
      <c r="I17" s="18"/>
      <c r="J17" s="18"/>
      <c r="K17" s="18"/>
      <c r="L17" s="23"/>
    </row>
    <row r="18" spans="1:13" ht="17.25" customHeight="1">
      <c r="A18" s="24" t="s">
        <v>70</v>
      </c>
      <c r="B18" s="25">
        <f>SUM(B19:B27)</f>
        <v>431011.1599999999</v>
      </c>
      <c r="C18" s="25">
        <f aca="true" t="shared" si="2" ref="C18:K18">SUM(C19:C27)</f>
        <v>294615.4</v>
      </c>
      <c r="D18" s="25">
        <f t="shared" si="2"/>
        <v>1030943.7600000001</v>
      </c>
      <c r="E18" s="25">
        <f t="shared" si="2"/>
        <v>861147.6300000001</v>
      </c>
      <c r="F18" s="25">
        <f t="shared" si="2"/>
        <v>870676.83</v>
      </c>
      <c r="G18" s="25">
        <f t="shared" si="2"/>
        <v>432336.54000000004</v>
      </c>
      <c r="H18" s="25">
        <f t="shared" si="2"/>
        <v>227948.95</v>
      </c>
      <c r="I18" s="25">
        <f t="shared" si="2"/>
        <v>352343.55999999994</v>
      </c>
      <c r="J18" s="25">
        <f t="shared" si="2"/>
        <v>291663.78</v>
      </c>
      <c r="K18" s="25">
        <f t="shared" si="2"/>
        <v>546247.33</v>
      </c>
      <c r="L18" s="25">
        <f>SUM(B18:K18)</f>
        <v>5338934.94</v>
      </c>
      <c r="M18"/>
    </row>
    <row r="19" spans="1:13" ht="17.25" customHeight="1">
      <c r="A19" s="26" t="s">
        <v>24</v>
      </c>
      <c r="B19" s="60">
        <f>ROUND((B13+B14)*B7,2)</f>
        <v>326008.17</v>
      </c>
      <c r="C19" s="60">
        <f aca="true" t="shared" si="3" ref="C19:K19">ROUND((C13+C14)*C7,2)</f>
        <v>229757.92</v>
      </c>
      <c r="D19" s="60">
        <f t="shared" si="3"/>
        <v>864330.27</v>
      </c>
      <c r="E19" s="60">
        <f t="shared" si="3"/>
        <v>742600.49</v>
      </c>
      <c r="F19" s="60">
        <f t="shared" si="3"/>
        <v>666884.34</v>
      </c>
      <c r="G19" s="60">
        <f t="shared" si="3"/>
        <v>334975.53</v>
      </c>
      <c r="H19" s="60">
        <f t="shared" si="3"/>
        <v>183000.96</v>
      </c>
      <c r="I19" s="60">
        <f t="shared" si="3"/>
        <v>284564.3</v>
      </c>
      <c r="J19" s="60">
        <f t="shared" si="3"/>
        <v>202502.69</v>
      </c>
      <c r="K19" s="60">
        <f t="shared" si="3"/>
        <v>467969.85</v>
      </c>
      <c r="L19" s="33">
        <f>SUM(B19:K19)</f>
        <v>4302594.52</v>
      </c>
      <c r="M19"/>
    </row>
    <row r="20" spans="1:13" ht="17.25" customHeight="1">
      <c r="A20" s="27" t="s">
        <v>25</v>
      </c>
      <c r="B20" s="33">
        <f aca="true" t="shared" si="4" ref="B20:K20">IF(B16&lt;&gt;0,ROUND((B16-1)*B19,2),0)</f>
        <v>101212.5</v>
      </c>
      <c r="C20" s="33">
        <f t="shared" si="4"/>
        <v>54506.74</v>
      </c>
      <c r="D20" s="33">
        <f t="shared" si="4"/>
        <v>122493.67</v>
      </c>
      <c r="E20" s="33">
        <f t="shared" si="4"/>
        <v>86073.37</v>
      </c>
      <c r="F20" s="33">
        <f t="shared" si="4"/>
        <v>164073.58</v>
      </c>
      <c r="G20" s="33">
        <f t="shared" si="4"/>
        <v>76719.26</v>
      </c>
      <c r="H20" s="33">
        <f t="shared" si="4"/>
        <v>32102.84</v>
      </c>
      <c r="I20" s="33">
        <f t="shared" si="4"/>
        <v>57170.94</v>
      </c>
      <c r="J20" s="33">
        <f t="shared" si="4"/>
        <v>75379.76</v>
      </c>
      <c r="K20" s="33">
        <f t="shared" si="4"/>
        <v>57742.57</v>
      </c>
      <c r="L20" s="33">
        <f aca="true" t="shared" si="5" ref="L19:L26">SUM(B20:K20)</f>
        <v>827475.2299999999</v>
      </c>
      <c r="M20"/>
    </row>
    <row r="21" spans="1:13" ht="17.25" customHeight="1">
      <c r="A21" s="27" t="s">
        <v>26</v>
      </c>
      <c r="B21" s="33">
        <v>960.17</v>
      </c>
      <c r="C21" s="33">
        <v>7818.5</v>
      </c>
      <c r="D21" s="33">
        <v>38007.39</v>
      </c>
      <c r="E21" s="33">
        <v>26859.54</v>
      </c>
      <c r="F21" s="33">
        <v>35802.43</v>
      </c>
      <c r="G21" s="33">
        <v>19533.33</v>
      </c>
      <c r="H21" s="33">
        <v>10445.58</v>
      </c>
      <c r="I21" s="33">
        <v>7943.1</v>
      </c>
      <c r="J21" s="33">
        <v>9327.34</v>
      </c>
      <c r="K21" s="33">
        <v>15568.42</v>
      </c>
      <c r="L21" s="33">
        <f t="shared" si="5"/>
        <v>172265.80000000002</v>
      </c>
      <c r="M21"/>
    </row>
    <row r="22" spans="1:13" ht="17.25" customHeight="1">
      <c r="A22" s="27" t="s">
        <v>27</v>
      </c>
      <c r="B22" s="33">
        <v>1787.07</v>
      </c>
      <c r="C22" s="29">
        <v>1787.07</v>
      </c>
      <c r="D22" s="29">
        <v>3574.14</v>
      </c>
      <c r="E22" s="29">
        <v>3574.14</v>
      </c>
      <c r="F22" s="33">
        <v>1787.07</v>
      </c>
      <c r="G22" s="29">
        <v>0</v>
      </c>
      <c r="H22" s="33">
        <v>1787.07</v>
      </c>
      <c r="I22" s="29">
        <v>1787.07</v>
      </c>
      <c r="J22" s="29">
        <v>3574.14</v>
      </c>
      <c r="K22" s="29">
        <v>3574.14</v>
      </c>
      <c r="L22" s="33">
        <f t="shared" si="5"/>
        <v>23231.91</v>
      </c>
      <c r="M22"/>
    </row>
    <row r="23" spans="1:13" ht="17.25" customHeight="1">
      <c r="A23" s="27" t="s">
        <v>28</v>
      </c>
      <c r="B23" s="30">
        <v>0</v>
      </c>
      <c r="C23" s="30">
        <v>0</v>
      </c>
      <c r="D23" s="30">
        <v>0</v>
      </c>
      <c r="E23" s="33">
        <v>0</v>
      </c>
      <c r="F23" s="33">
        <v>0</v>
      </c>
      <c r="G23" s="33">
        <v>0</v>
      </c>
      <c r="H23" s="30">
        <v>0</v>
      </c>
      <c r="I23" s="33">
        <v>0</v>
      </c>
      <c r="J23" s="30">
        <v>0</v>
      </c>
      <c r="K23" s="30">
        <v>0</v>
      </c>
      <c r="L23" s="33">
        <f t="shared" si="5"/>
        <v>0</v>
      </c>
      <c r="M23"/>
    </row>
    <row r="24" spans="1:13" ht="17.25" customHeight="1">
      <c r="A24" s="27" t="s">
        <v>76</v>
      </c>
      <c r="B24" s="33">
        <v>573.41</v>
      </c>
      <c r="C24" s="33">
        <v>393.04</v>
      </c>
      <c r="D24" s="33">
        <v>1370.25</v>
      </c>
      <c r="E24" s="33">
        <v>1146.81</v>
      </c>
      <c r="F24" s="33">
        <v>1157.58</v>
      </c>
      <c r="G24" s="33">
        <v>576.1</v>
      </c>
      <c r="H24" s="33">
        <v>304.2</v>
      </c>
      <c r="I24" s="33">
        <v>468.42</v>
      </c>
      <c r="J24" s="33">
        <v>387.66</v>
      </c>
      <c r="K24" s="33">
        <v>726.85</v>
      </c>
      <c r="L24" s="33">
        <f t="shared" si="5"/>
        <v>7104.320000000001</v>
      </c>
      <c r="M24"/>
    </row>
    <row r="25" spans="1:13" ht="17.25" customHeight="1">
      <c r="A25" s="27" t="s">
        <v>77</v>
      </c>
      <c r="B25" s="33">
        <v>324.62</v>
      </c>
      <c r="C25" s="33">
        <v>244.63</v>
      </c>
      <c r="D25" s="33">
        <v>796.5</v>
      </c>
      <c r="E25" s="33">
        <v>609.12</v>
      </c>
      <c r="F25" s="33">
        <v>664.41</v>
      </c>
      <c r="G25" s="33">
        <v>370.75</v>
      </c>
      <c r="H25" s="33">
        <v>210.23</v>
      </c>
      <c r="I25" s="33">
        <v>278.97</v>
      </c>
      <c r="J25" s="33">
        <v>337.54</v>
      </c>
      <c r="K25" s="33">
        <v>455.53</v>
      </c>
      <c r="L25" s="33">
        <f t="shared" si="5"/>
        <v>4292.299999999999</v>
      </c>
      <c r="M25"/>
    </row>
    <row r="26" spans="1:13" ht="17.25" customHeight="1">
      <c r="A26" s="27" t="s">
        <v>78</v>
      </c>
      <c r="B26" s="33">
        <v>145.22</v>
      </c>
      <c r="C26" s="33">
        <v>107.5</v>
      </c>
      <c r="D26" s="33">
        <v>371.54</v>
      </c>
      <c r="E26" s="33">
        <v>284.16</v>
      </c>
      <c r="F26" s="33">
        <v>307.42</v>
      </c>
      <c r="G26" s="33">
        <v>161.57</v>
      </c>
      <c r="H26" s="33">
        <v>98.07</v>
      </c>
      <c r="I26" s="33">
        <v>130.76</v>
      </c>
      <c r="J26" s="33">
        <v>154.65</v>
      </c>
      <c r="K26" s="33">
        <v>209.97</v>
      </c>
      <c r="L26" s="33">
        <f t="shared" si="5"/>
        <v>1970.8600000000001</v>
      </c>
      <c r="M26"/>
    </row>
    <row r="27" spans="1:12" ht="12" customHeight="1">
      <c r="A27" s="31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  <c r="L27" s="32"/>
    </row>
    <row r="28" spans="1:12" ht="12" customHeight="1">
      <c r="A28" s="27"/>
      <c r="B28" s="18">
        <v>0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/>
      <c r="L28" s="18"/>
    </row>
    <row r="29" spans="1:13" ht="18.75" customHeight="1">
      <c r="A29" s="19" t="s">
        <v>29</v>
      </c>
      <c r="B29" s="33">
        <f aca="true" t="shared" si="6" ref="B29:K29">+B30+B35+B48</f>
        <v>-125872.48999999999</v>
      </c>
      <c r="C29" s="33">
        <f t="shared" si="6"/>
        <v>-23521.149999999998</v>
      </c>
      <c r="D29" s="33">
        <f t="shared" si="6"/>
        <v>-77627.87</v>
      </c>
      <c r="E29" s="33">
        <f t="shared" si="6"/>
        <v>-668627.62</v>
      </c>
      <c r="F29" s="33">
        <f t="shared" si="6"/>
        <v>-56552.88</v>
      </c>
      <c r="G29" s="33">
        <f t="shared" si="6"/>
        <v>-329692.26999999996</v>
      </c>
      <c r="H29" s="33">
        <f t="shared" si="6"/>
        <v>-23944.3</v>
      </c>
      <c r="I29" s="33">
        <f t="shared" si="6"/>
        <v>-20028.69</v>
      </c>
      <c r="J29" s="33">
        <f t="shared" si="6"/>
        <v>-17357.61</v>
      </c>
      <c r="K29" s="33">
        <f t="shared" si="6"/>
        <v>-44482.16</v>
      </c>
      <c r="L29" s="33">
        <f aca="true" t="shared" si="7" ref="L29:L36">SUM(B29:K29)</f>
        <v>-1387707.04</v>
      </c>
      <c r="M29"/>
    </row>
    <row r="30" spans="1:13" ht="18.75" customHeight="1">
      <c r="A30" s="27" t="s">
        <v>30</v>
      </c>
      <c r="B30" s="33">
        <f>B31+B32+B33+B34</f>
        <v>-19628.4</v>
      </c>
      <c r="C30" s="33">
        <f aca="true" t="shared" si="8" ref="C30:K30">C31+C32+C33+C34</f>
        <v>-21335.6</v>
      </c>
      <c r="D30" s="33">
        <f t="shared" si="8"/>
        <v>-70008.4</v>
      </c>
      <c r="E30" s="33">
        <f t="shared" si="8"/>
        <v>-53548</v>
      </c>
      <c r="F30" s="33">
        <f t="shared" si="8"/>
        <v>-50116</v>
      </c>
      <c r="G30" s="33">
        <f t="shared" si="8"/>
        <v>-29488.8</v>
      </c>
      <c r="H30" s="33">
        <f t="shared" si="8"/>
        <v>-12452</v>
      </c>
      <c r="I30" s="33">
        <f t="shared" si="8"/>
        <v>-17424</v>
      </c>
      <c r="J30" s="33">
        <f t="shared" si="8"/>
        <v>-15202</v>
      </c>
      <c r="K30" s="33">
        <f t="shared" si="8"/>
        <v>-40440.4</v>
      </c>
      <c r="L30" s="33">
        <f t="shared" si="7"/>
        <v>-329643.6</v>
      </c>
      <c r="M30"/>
    </row>
    <row r="31" spans="1:13" s="36" customFormat="1" ht="18.75" customHeight="1">
      <c r="A31" s="34" t="s">
        <v>55</v>
      </c>
      <c r="B31" s="33">
        <f>-ROUND((B9)*$E$3,2)</f>
        <v>-19628.4</v>
      </c>
      <c r="C31" s="33">
        <f aca="true" t="shared" si="9" ref="C31:K31">-ROUND((C9)*$E$3,2)</f>
        <v>-21335.6</v>
      </c>
      <c r="D31" s="33">
        <f t="shared" si="9"/>
        <v>-70008.4</v>
      </c>
      <c r="E31" s="33">
        <f t="shared" si="9"/>
        <v>-53548</v>
      </c>
      <c r="F31" s="33">
        <f t="shared" si="9"/>
        <v>-50116</v>
      </c>
      <c r="G31" s="33">
        <f t="shared" si="9"/>
        <v>-29488.8</v>
      </c>
      <c r="H31" s="33">
        <f t="shared" si="9"/>
        <v>-12452</v>
      </c>
      <c r="I31" s="33">
        <f t="shared" si="9"/>
        <v>-17424</v>
      </c>
      <c r="J31" s="33">
        <f t="shared" si="9"/>
        <v>-15202</v>
      </c>
      <c r="K31" s="33">
        <f t="shared" si="9"/>
        <v>-40440.4</v>
      </c>
      <c r="L31" s="33">
        <f t="shared" si="7"/>
        <v>-329643.6</v>
      </c>
      <c r="M31" s="35"/>
    </row>
    <row r="32" spans="1:13" ht="18.75" customHeight="1">
      <c r="A32" s="37" t="s">
        <v>31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28">
        <f t="shared" si="7"/>
        <v>0</v>
      </c>
      <c r="M32"/>
    </row>
    <row r="33" spans="1:13" ht="18.75" customHeight="1">
      <c r="A33" s="37" t="s">
        <v>32</v>
      </c>
      <c r="B33" s="28">
        <v>0</v>
      </c>
      <c r="C33" s="28">
        <v>0</v>
      </c>
      <c r="D33" s="28">
        <v>0</v>
      </c>
      <c r="E33" s="17">
        <v>0</v>
      </c>
      <c r="F33" s="17">
        <v>0</v>
      </c>
      <c r="G33" s="17">
        <v>0</v>
      </c>
      <c r="H33" s="17">
        <v>0</v>
      </c>
      <c r="I33" s="33">
        <v>0</v>
      </c>
      <c r="J33" s="17">
        <v>0</v>
      </c>
      <c r="K33" s="17">
        <v>0</v>
      </c>
      <c r="L33" s="33">
        <f t="shared" si="7"/>
        <v>0</v>
      </c>
      <c r="M33"/>
    </row>
    <row r="34" spans="1:13" ht="18.75" customHeight="1">
      <c r="A34" s="37" t="s">
        <v>33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33">
        <v>0</v>
      </c>
      <c r="J34" s="17">
        <v>0</v>
      </c>
      <c r="K34" s="17">
        <v>0</v>
      </c>
      <c r="L34" s="33">
        <f t="shared" si="7"/>
        <v>0</v>
      </c>
      <c r="M34"/>
    </row>
    <row r="35" spans="1:13" s="36" customFormat="1" ht="18.75" customHeight="1">
      <c r="A35" s="27" t="s">
        <v>34</v>
      </c>
      <c r="B35" s="38">
        <f>SUM(B36:B47)</f>
        <v>-106244.09</v>
      </c>
      <c r="C35" s="38">
        <f aca="true" t="shared" si="10" ref="C35:K35">SUM(C36:C47)</f>
        <v>-2185.55</v>
      </c>
      <c r="D35" s="38">
        <f t="shared" si="10"/>
        <v>-7619.47</v>
      </c>
      <c r="E35" s="38">
        <f t="shared" si="10"/>
        <v>-615079.62</v>
      </c>
      <c r="F35" s="38">
        <f t="shared" si="10"/>
        <v>-6436.88</v>
      </c>
      <c r="G35" s="38">
        <f t="shared" si="10"/>
        <v>-300203.47</v>
      </c>
      <c r="H35" s="38">
        <f t="shared" si="10"/>
        <v>-11492.3</v>
      </c>
      <c r="I35" s="38">
        <f t="shared" si="10"/>
        <v>-2604.69</v>
      </c>
      <c r="J35" s="38">
        <f t="shared" si="10"/>
        <v>-2155.61</v>
      </c>
      <c r="K35" s="38">
        <f t="shared" si="10"/>
        <v>-4041.76</v>
      </c>
      <c r="L35" s="33">
        <f t="shared" si="7"/>
        <v>-1058063.44</v>
      </c>
      <c r="M35"/>
    </row>
    <row r="36" spans="1:13" ht="18.75" customHeight="1">
      <c r="A36" s="37" t="s">
        <v>35</v>
      </c>
      <c r="B36" s="38">
        <v>-78052.94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 t="shared" si="7"/>
        <v>-78052.94</v>
      </c>
      <c r="M36"/>
    </row>
    <row r="37" spans="1:13" ht="18.75" customHeight="1">
      <c r="A37" s="37" t="s">
        <v>36</v>
      </c>
      <c r="B37" s="33">
        <v>-25002.65</v>
      </c>
      <c r="C37" s="17">
        <v>0</v>
      </c>
      <c r="D37" s="17">
        <v>0</v>
      </c>
      <c r="E37" s="33">
        <v>-5702.61</v>
      </c>
      <c r="F37" s="28">
        <v>0</v>
      </c>
      <c r="G37" s="28">
        <v>0</v>
      </c>
      <c r="H37" s="33">
        <v>-9800.75</v>
      </c>
      <c r="I37" s="17">
        <v>0</v>
      </c>
      <c r="J37" s="28">
        <v>0</v>
      </c>
      <c r="K37" s="17">
        <v>0</v>
      </c>
      <c r="L37" s="33">
        <f>SUM(B37:K37)</f>
        <v>-40506.01</v>
      </c>
      <c r="M37"/>
    </row>
    <row r="38" spans="1:13" ht="18.75" customHeight="1">
      <c r="A38" s="37" t="s">
        <v>37</v>
      </c>
      <c r="B38" s="33">
        <v>0</v>
      </c>
      <c r="C38" s="17">
        <v>0</v>
      </c>
      <c r="D38" s="17">
        <v>0</v>
      </c>
      <c r="E38" s="17">
        <v>0</v>
      </c>
      <c r="F38" s="28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>SUM(B38:K38)</f>
        <v>0</v>
      </c>
      <c r="M38"/>
    </row>
    <row r="39" spans="1:13" ht="18.75" customHeight="1">
      <c r="A39" s="37" t="s">
        <v>38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aca="true" t="shared" si="11" ref="L39:L48">SUM(B39:K39)</f>
        <v>0</v>
      </c>
      <c r="M39"/>
    </row>
    <row r="40" spans="1:13" ht="18.75" customHeight="1">
      <c r="A40" s="37" t="s">
        <v>39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40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3" ht="18.75" customHeight="1">
      <c r="A42" s="37" t="s">
        <v>41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1"/>
        <v>0</v>
      </c>
      <c r="M42"/>
    </row>
    <row r="43" spans="1:13" ht="18.75" customHeight="1">
      <c r="A43" s="37" t="s">
        <v>42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1"/>
        <v>0</v>
      </c>
      <c r="M43"/>
    </row>
    <row r="44" spans="1:12" ht="18.75" customHeight="1">
      <c r="A44" s="37" t="s">
        <v>71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f>SUM(B44:K44)</f>
        <v>0</v>
      </c>
    </row>
    <row r="45" spans="1:12" ht="18.75" customHeight="1">
      <c r="A45" s="37" t="s">
        <v>72</v>
      </c>
      <c r="B45" s="17">
        <v>0</v>
      </c>
      <c r="C45" s="17">
        <v>0</v>
      </c>
      <c r="D45" s="17">
        <v>0</v>
      </c>
      <c r="E45" s="17">
        <v>-603000</v>
      </c>
      <c r="F45" s="17">
        <v>0</v>
      </c>
      <c r="G45" s="17">
        <v>-297000</v>
      </c>
      <c r="H45" s="17">
        <v>0</v>
      </c>
      <c r="I45" s="17">
        <v>0</v>
      </c>
      <c r="J45" s="17">
        <v>0</v>
      </c>
      <c r="K45" s="17">
        <v>0</v>
      </c>
      <c r="L45" s="17">
        <f>SUM(B45:K45)</f>
        <v>-900000</v>
      </c>
    </row>
    <row r="46" spans="1:12" ht="18.75" customHeight="1">
      <c r="A46" s="37" t="s">
        <v>73</v>
      </c>
      <c r="B46" s="17">
        <v>-3188.5</v>
      </c>
      <c r="C46" s="17">
        <v>-2185.55</v>
      </c>
      <c r="D46" s="17">
        <v>-7619.47</v>
      </c>
      <c r="E46" s="17">
        <v>-6377.01</v>
      </c>
      <c r="F46" s="17">
        <v>-6436.88</v>
      </c>
      <c r="G46" s="17">
        <v>-3203.47</v>
      </c>
      <c r="H46" s="17">
        <v>-1691.55</v>
      </c>
      <c r="I46" s="17">
        <v>-2604.69</v>
      </c>
      <c r="J46" s="17">
        <v>-2155.61</v>
      </c>
      <c r="K46" s="17">
        <v>-4041.76</v>
      </c>
      <c r="L46" s="30">
        <f t="shared" si="11"/>
        <v>-39504.490000000005</v>
      </c>
    </row>
    <row r="47" spans="1:13" ht="12" customHeight="1">
      <c r="A47" s="14"/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8"/>
      <c r="M47" s="39"/>
    </row>
    <row r="48" spans="1:13" ht="18.75" customHeight="1">
      <c r="A48" s="27" t="s">
        <v>43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30">
        <f t="shared" si="11"/>
        <v>0</v>
      </c>
      <c r="M48" s="39"/>
    </row>
    <row r="49" spans="1:13" ht="12" customHeight="1">
      <c r="A49" s="27"/>
      <c r="B49" s="23">
        <v>0</v>
      </c>
      <c r="C49" s="23">
        <v>0</v>
      </c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30">
        <f>SUM(B49:K49)</f>
        <v>0</v>
      </c>
      <c r="M49" s="40"/>
    </row>
    <row r="50" spans="1:13" ht="18.75" customHeight="1">
      <c r="A50" s="19" t="s">
        <v>44</v>
      </c>
      <c r="B50" s="41">
        <f>IF(B18+B29+B42+B51&lt;0,0,B18+B29+B51)</f>
        <v>260617.99</v>
      </c>
      <c r="C50" s="41">
        <f>IF(C18+C29+C42+C51&lt;0,0,C18+C29+C51)</f>
        <v>271094.25</v>
      </c>
      <c r="D50" s="41">
        <f>IF(D18+D29+D42+D51&lt;0,0,D18+D29+D51)</f>
        <v>953315.8900000001</v>
      </c>
      <c r="E50" s="41">
        <f>IF(E18+E29+E42+E51&lt;0,0,E18+E29+E51)</f>
        <v>192520.01000000013</v>
      </c>
      <c r="F50" s="41">
        <f>IF(F18+F29+F42+F51&lt;0,0,F18+F29+F51)</f>
        <v>814123.95</v>
      </c>
      <c r="G50" s="41">
        <f>IF(G18+G29+G42+G51&lt;0,0,G18+G29+G51)</f>
        <v>102644.27000000008</v>
      </c>
      <c r="H50" s="41">
        <f>IF(H18+H29+H42+H51&lt;0,0,H18+H29+H51)</f>
        <v>204004.65000000002</v>
      </c>
      <c r="I50" s="41">
        <f>IF(I18+I29+I42+I51&lt;0,0,I18+I29+I51)</f>
        <v>332314.86999999994</v>
      </c>
      <c r="J50" s="41">
        <f>IF(J18+J29+J42+J51&lt;0,0,J18+J29+J51)</f>
        <v>274306.17000000004</v>
      </c>
      <c r="K50" s="41">
        <f>IF(K18+K29+K42+K51&lt;0,0,K18+K29+K51)</f>
        <v>501765.1699999999</v>
      </c>
      <c r="L50" s="42">
        <f>SUM(B50:K50)</f>
        <v>3906707.2199999997</v>
      </c>
      <c r="M50" s="53"/>
    </row>
    <row r="51" spans="1:12" ht="18.75" customHeight="1">
      <c r="A51" s="27" t="s">
        <v>45</v>
      </c>
      <c r="B51" s="18">
        <v>-44520.679999999935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42">
        <f>SUM(B51:K51)</f>
        <v>-44520.679999999935</v>
      </c>
    </row>
    <row r="52" spans="1:13" ht="18.75" customHeight="1">
      <c r="A52" s="27" t="s">
        <v>46</v>
      </c>
      <c r="B52" s="33">
        <f>IF(B18+B29+B42+B51&gt;0,0,B18+B29+B51)</f>
        <v>0</v>
      </c>
      <c r="C52" s="33">
        <f>IF(C18+C29+C42+C51&gt;0,0,C18+C29+C51)</f>
        <v>0</v>
      </c>
      <c r="D52" s="33">
        <f>IF(D18+D29+D42+D51&gt;0,0,D18+D29+D51)</f>
        <v>0</v>
      </c>
      <c r="E52" s="33">
        <f>IF(E18+E29+E42+E51&gt;0,0,E18+E29+E51)</f>
        <v>0</v>
      </c>
      <c r="F52" s="33">
        <f>IF(F18+F29+F42+F51&gt;0,0,F18+F29+F51)</f>
        <v>0</v>
      </c>
      <c r="G52" s="33">
        <f>IF(G18+G29+G42+G51&gt;0,0,G18+G29+G51)</f>
        <v>0</v>
      </c>
      <c r="H52" s="33">
        <f>IF(H18+H29+H42+H51&gt;0,0,H18+H29+H51)</f>
        <v>0</v>
      </c>
      <c r="I52" s="33">
        <f>IF(I18+I29+I42+I51&gt;0,0,I18+I29+I51)</f>
        <v>0</v>
      </c>
      <c r="J52" s="33">
        <f>IF(J18+J29+J42+J51&gt;0,0,J18+J29+J51)</f>
        <v>0</v>
      </c>
      <c r="K52" s="33">
        <f>IF(K18+K29+K42+K51&gt;0,0,K18+K29+K51)</f>
        <v>0</v>
      </c>
      <c r="L52" s="17">
        <f>SUM(C52:K52)</f>
        <v>0</v>
      </c>
      <c r="M52"/>
    </row>
    <row r="53" spans="1:12" ht="12" customHeight="1">
      <c r="A53" s="19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</row>
    <row r="54" spans="1:12" ht="12" customHeight="1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</row>
    <row r="55" spans="1:12" ht="12" customHeight="1">
      <c r="A55" s="9"/>
      <c r="B55" s="44">
        <v>0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4">
        <v>0</v>
      </c>
      <c r="K55" s="44"/>
      <c r="L55" s="44"/>
    </row>
    <row r="56" spans="1:13" ht="18.75" customHeight="1">
      <c r="A56" s="45" t="s">
        <v>47</v>
      </c>
      <c r="B56" s="41">
        <f>SUM(B57:B70)</f>
        <v>260617.98</v>
      </c>
      <c r="C56" s="41">
        <f aca="true" t="shared" si="12" ref="C56:J56">SUM(C57:C68)</f>
        <v>271094.24</v>
      </c>
      <c r="D56" s="41">
        <f t="shared" si="12"/>
        <v>953315.89</v>
      </c>
      <c r="E56" s="41">
        <f t="shared" si="12"/>
        <v>192520.02</v>
      </c>
      <c r="F56" s="41">
        <f t="shared" si="12"/>
        <v>814123.95</v>
      </c>
      <c r="G56" s="41">
        <f t="shared" si="12"/>
        <v>102644.27</v>
      </c>
      <c r="H56" s="41">
        <f t="shared" si="12"/>
        <v>204004.64</v>
      </c>
      <c r="I56" s="41">
        <f>SUM(I57:I71)</f>
        <v>332314.87</v>
      </c>
      <c r="J56" s="41">
        <f t="shared" si="12"/>
        <v>274306.17</v>
      </c>
      <c r="K56" s="41">
        <f>SUM(K57:K70)</f>
        <v>501765.16000000003</v>
      </c>
      <c r="L56" s="46">
        <f>SUM(B56:K56)</f>
        <v>3906707.1900000004</v>
      </c>
      <c r="M56" s="40"/>
    </row>
    <row r="57" spans="1:13" ht="18.75" customHeight="1">
      <c r="A57" s="47" t="s">
        <v>48</v>
      </c>
      <c r="B57" s="48">
        <v>260617.98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aca="true" t="shared" si="13" ref="L57:L68">SUM(B57:K57)</f>
        <v>260617.98</v>
      </c>
      <c r="M57" s="40"/>
    </row>
    <row r="58" spans="1:12" ht="18.75" customHeight="1">
      <c r="A58" s="47" t="s">
        <v>58</v>
      </c>
      <c r="B58" s="17">
        <v>0</v>
      </c>
      <c r="C58" s="48">
        <v>237044.8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3"/>
        <v>237044.8</v>
      </c>
    </row>
    <row r="59" spans="1:12" ht="18.75" customHeight="1">
      <c r="A59" s="47" t="s">
        <v>59</v>
      </c>
      <c r="B59" s="17">
        <v>0</v>
      </c>
      <c r="C59" s="48">
        <v>34049.44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3"/>
        <v>34049.44</v>
      </c>
    </row>
    <row r="60" spans="1:12" ht="18.75" customHeight="1">
      <c r="A60" s="47" t="s">
        <v>49</v>
      </c>
      <c r="B60" s="17">
        <v>0</v>
      </c>
      <c r="C60" s="17">
        <v>0</v>
      </c>
      <c r="D60" s="48">
        <v>953315.89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3"/>
        <v>953315.89</v>
      </c>
    </row>
    <row r="61" spans="1:12" ht="18.75" customHeight="1">
      <c r="A61" s="47" t="s">
        <v>50</v>
      </c>
      <c r="B61" s="17">
        <v>0</v>
      </c>
      <c r="C61" s="17">
        <v>0</v>
      </c>
      <c r="D61" s="17">
        <v>0</v>
      </c>
      <c r="E61" s="48">
        <v>192520.02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3"/>
        <v>192520.02</v>
      </c>
    </row>
    <row r="62" spans="1:12" ht="18.75" customHeight="1">
      <c r="A62" s="47" t="s">
        <v>51</v>
      </c>
      <c r="B62" s="17">
        <v>0</v>
      </c>
      <c r="C62" s="17">
        <v>0</v>
      </c>
      <c r="D62" s="17">
        <v>0</v>
      </c>
      <c r="E62" s="17">
        <v>0</v>
      </c>
      <c r="F62" s="48">
        <v>814123.95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t="shared" si="13"/>
        <v>814123.95</v>
      </c>
    </row>
    <row r="63" spans="1:12" ht="18.75" customHeight="1">
      <c r="A63" s="47" t="s">
        <v>52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48">
        <v>102644.27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3"/>
        <v>102644.27</v>
      </c>
    </row>
    <row r="64" spans="1:12" ht="18.75" customHeight="1">
      <c r="A64" s="47" t="s">
        <v>53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48">
        <v>204004.64</v>
      </c>
      <c r="I64" s="17">
        <v>0</v>
      </c>
      <c r="J64" s="17">
        <v>0</v>
      </c>
      <c r="K64" s="17">
        <v>0</v>
      </c>
      <c r="L64" s="46">
        <f t="shared" si="13"/>
        <v>204004.64</v>
      </c>
    </row>
    <row r="65" spans="1:12" ht="18.75" customHeight="1">
      <c r="A65" s="47" t="s">
        <v>54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3"/>
        <v>0</v>
      </c>
    </row>
    <row r="66" spans="1:12" ht="18.75" customHeight="1">
      <c r="A66" s="47" t="s">
        <v>56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48">
        <v>274306.17</v>
      </c>
      <c r="K66" s="17">
        <v>0</v>
      </c>
      <c r="L66" s="46">
        <f t="shared" si="13"/>
        <v>274306.17</v>
      </c>
    </row>
    <row r="67" spans="1:12" ht="18.75" customHeight="1">
      <c r="A67" s="47" t="s">
        <v>66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49">
        <v>258659.94</v>
      </c>
      <c r="L67" s="46">
        <f t="shared" si="13"/>
        <v>258659.94</v>
      </c>
    </row>
    <row r="68" spans="1:12" ht="18.75" customHeight="1">
      <c r="A68" s="47" t="s">
        <v>67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49">
        <v>243105.22</v>
      </c>
      <c r="L68" s="46">
        <f t="shared" si="13"/>
        <v>243105.22</v>
      </c>
    </row>
    <row r="69" spans="1:12" ht="18.75" customHeight="1">
      <c r="A69" s="47" t="s">
        <v>68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46">
        <f>SUM(B69:K69)</f>
        <v>0</v>
      </c>
    </row>
    <row r="70" spans="1:12" ht="18" customHeight="1">
      <c r="A70" s="47" t="s">
        <v>69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49">
        <f>SUM(B70:K70)</f>
        <v>0</v>
      </c>
    </row>
    <row r="71" spans="1:12" ht="18" customHeight="1">
      <c r="A71" s="50" t="s">
        <v>79</v>
      </c>
      <c r="B71" s="52">
        <v>0</v>
      </c>
      <c r="C71" s="52">
        <v>0</v>
      </c>
      <c r="D71" s="52">
        <v>0</v>
      </c>
      <c r="E71" s="52">
        <v>0</v>
      </c>
      <c r="F71" s="52">
        <v>0</v>
      </c>
      <c r="G71" s="52">
        <v>0</v>
      </c>
      <c r="H71" s="52">
        <v>0</v>
      </c>
      <c r="I71" s="51">
        <v>332314.87</v>
      </c>
      <c r="J71" s="52">
        <v>0</v>
      </c>
      <c r="K71" s="52">
        <v>0</v>
      </c>
      <c r="L71" s="51">
        <f>SUM(B71:K71)</f>
        <v>332314.87</v>
      </c>
    </row>
    <row r="72" spans="1:12" ht="18" customHeight="1">
      <c r="A72" s="61"/>
      <c r="B72"/>
      <c r="C72"/>
      <c r="D72"/>
      <c r="E72"/>
      <c r="F72"/>
      <c r="G72"/>
      <c r="H72"/>
      <c r="I72"/>
      <c r="J72"/>
      <c r="K72"/>
      <c r="L72"/>
    </row>
    <row r="73" spans="1:11" ht="18" customHeight="1">
      <c r="A73" s="62"/>
      <c r="I73"/>
      <c r="K73"/>
    </row>
    <row r="74" spans="10:11" ht="14.25">
      <c r="J74"/>
      <c r="K74"/>
    </row>
    <row r="75" ht="14.25">
      <c r="K75"/>
    </row>
    <row r="76" ht="14.25">
      <c r="K76"/>
    </row>
    <row r="77" ht="14.25">
      <c r="K77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2022-06-16T07:53:59Z</dcterms:modified>
  <cp:category/>
  <cp:version/>
  <cp:contentType/>
  <cp:contentStatus/>
</cp:coreProperties>
</file>