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<sst xmlns="http://schemas.openxmlformats.org/spreadsheetml/2006/main" count="90" uniqueCount="87">
  <si>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</si>
  <si>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</si>
  <si>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</si>
  <si>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</si>
  <si>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</si>
  <si>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</si>
  <si>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</si>
  <si>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</si>
  <si>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</si>
  <si>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</si>
  <si>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</si>
  <si>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</si>
  <si>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</si>
  <si>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</si>
  <si>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</si>
  <si>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</si>
  <si>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</si>
  <si>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</si>
  <si>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</si>
  <si>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</si>
  <si>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</si>
  <si>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</si>
  <si>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</si>
  <si>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</si>
  <si>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</si>
  <si>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</si>
  <si>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</si>
  <si>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</si>
  <si>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</si>
  <si>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</si>
  <si>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</si>
  <si>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</si>
  <si>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</si>
  <si>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</si>
  <si>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</si>
  <si>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</si>
  <si>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</si>
  <si>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</si>
  <si>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</si>
  <si>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</si>
  <si>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</si>
  <si>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</si>
  <si>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</si>
  <si>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</si>
  <si>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</si>
  <si>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</si>
  <si>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</si>
  <si>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</si>
  <si>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</si>
  <si>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</si>
  <si>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</si>
  <si>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</si>
  <si>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</si>
  <si>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</si>
  <si>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</si>
  <si>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</si>
  <si>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</si>
  <si>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</si>
  <si>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</si>
  <si>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</si>
  <si>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</si>
  <si>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</si>
  <si>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</si>
  <si>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</si>
  <si>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</si>
  <si>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24/07/22 - VENCIMENTO 29/07/22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</si>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</sst>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135977</v>
      </c>
      <c r="C7" s="9">
        <f t="shared" si="0"/>
        <v>93663</v>
      </c>
      <c r="D7" s="9">
        <f t="shared" si="0"/>
        <v>102646</v>
      </c>
      <c r="E7" s="9">
        <f t="shared" si="0"/>
        <v>22638</v>
      </c>
      <c r="F7" s="9">
        <f t="shared" si="0"/>
        <v>47705</v>
      </c>
      <c r="G7" s="9">
        <f t="shared" si="0"/>
        <v>116243</v>
      </c>
      <c r="H7" s="9">
        <f t="shared" si="0"/>
        <v>13968</v>
      </c>
      <c r="I7" s="9">
        <f t="shared" si="0"/>
        <v>87287</v>
      </c>
      <c r="J7" s="9">
        <f t="shared" si="0"/>
        <v>84014</v>
      </c>
      <c r="K7" s="9">
        <f t="shared" si="0"/>
        <v>135318</v>
      </c>
      <c r="L7" s="9">
        <f t="shared" si="0"/>
        <v>103392</v>
      </c>
      <c r="M7" s="9">
        <f t="shared" si="0"/>
        <v>41925</v>
      </c>
      <c r="N7" s="9">
        <f t="shared" si="0"/>
        <v>21543</v>
      </c>
      <c r="O7" s="9">
        <f t="shared" si="0"/>
        <v>1006319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7959</v>
      </c>
      <c r="C8" s="11">
        <f t="shared" si="1"/>
        <v>7808</v>
      </c>
      <c r="D8" s="11">
        <f t="shared" si="1"/>
        <v>6310</v>
      </c>
      <c r="E8" s="11">
        <f t="shared" si="1"/>
        <v>978</v>
      </c>
      <c r="F8" s="11">
        <f t="shared" si="1"/>
        <v>2766</v>
      </c>
      <c r="G8" s="11">
        <f t="shared" si="1"/>
        <v>6680</v>
      </c>
      <c r="H8" s="11">
        <f t="shared" si="1"/>
        <v>1077</v>
      </c>
      <c r="I8" s="11">
        <f t="shared" si="1"/>
        <v>7467</v>
      </c>
      <c r="J8" s="11">
        <f t="shared" si="1"/>
        <v>5761</v>
      </c>
      <c r="K8" s="11">
        <f t="shared" si="1"/>
        <v>5825</v>
      </c>
      <c r="L8" s="11">
        <f t="shared" si="1"/>
        <v>4307</v>
      </c>
      <c r="M8" s="11">
        <f t="shared" si="1"/>
        <v>2312</v>
      </c>
      <c r="N8" s="11">
        <f t="shared" si="1"/>
        <v>1500</v>
      </c>
      <c r="O8" s="11">
        <f t="shared" si="1"/>
        <v>60750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7959</v>
      </c>
      <c r="C9" s="11">
        <v>7808</v>
      </c>
      <c r="D9" s="11">
        <v>6310</v>
      </c>
      <c r="E9" s="11">
        <v>978</v>
      </c>
      <c r="F9" s="11">
        <v>2766</v>
      </c>
      <c r="G9" s="11">
        <v>6680</v>
      </c>
      <c r="H9" s="11">
        <v>1077</v>
      </c>
      <c r="I9" s="11">
        <v>7465</v>
      </c>
      <c r="J9" s="11">
        <v>5761</v>
      </c>
      <c r="K9" s="11">
        <v>5813</v>
      </c>
      <c r="L9" s="11">
        <v>4307</v>
      </c>
      <c r="M9" s="11">
        <v>2310</v>
      </c>
      <c r="N9" s="11">
        <v>1497</v>
      </c>
      <c r="O9" s="11">
        <f>SUM(B9:N9)</f>
        <v>60731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0</v>
      </c>
      <c r="M10" s="13">
        <v>2</v>
      </c>
      <c r="N10" s="13">
        <v>3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128018</v>
      </c>
      <c r="C11" s="13">
        <v>85855</v>
      </c>
      <c r="D11" s="13">
        <v>96336</v>
      </c>
      <c r="E11" s="13">
        <v>21660</v>
      </c>
      <c r="F11" s="13">
        <v>44939</v>
      </c>
      <c r="G11" s="13">
        <v>109563</v>
      </c>
      <c r="H11" s="13">
        <v>12891</v>
      </c>
      <c r="I11" s="13">
        <v>79820</v>
      </c>
      <c r="J11" s="13">
        <v>78253</v>
      </c>
      <c r="K11" s="13">
        <v>129493</v>
      </c>
      <c r="L11" s="13">
        <v>99085</v>
      </c>
      <c r="M11" s="13">
        <v>39613</v>
      </c>
      <c r="N11" s="13">
        <v>20043</v>
      </c>
      <c r="O11" s="11">
        <f>SUM(B11:N11)</f>
        <v>945569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1.217837846535314</v>
      </c>
      <c r="C16" s="19">
        <v>1.271569404724885</v>
      </c>
      <c r="D16" s="19">
        <v>1.268293449181481</v>
      </c>
      <c r="E16" s="19">
        <v>0.914469810550734</v>
      </c>
      <c r="F16" s="19">
        <v>1.756861468357773</v>
      </c>
      <c r="G16" s="19">
        <v>1.441590412739922</v>
      </c>
      <c r="H16" s="19">
        <v>1.630786299646953</v>
      </c>
      <c r="I16" s="19">
        <v>1.193974125239155</v>
      </c>
      <c r="J16" s="19">
        <v>1.299290993125564</v>
      </c>
      <c r="K16" s="19">
        <v>1.161804159489961</v>
      </c>
      <c r="L16" s="19">
        <v>1.196631194518039</v>
      </c>
      <c r="M16" s="19">
        <v>1.205454692945925</v>
      </c>
      <c r="N16" s="19">
        <v>1.133761546408797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>SUM(B19:B27)</f>
        <v>580237.0099999999</v>
      </c>
      <c r="C18" s="24">
        <f>SUM(C19:C27)</f>
        <v>411157.53</v>
      </c>
      <c r="D18" s="24">
        <f>SUM(D19:D27)</f>
        <v>389310.7799999999</v>
      </c>
      <c r="E18" s="24">
        <f>SUM(E19:E27)</f>
        <v>111458.01999999999</v>
      </c>
      <c r="F18" s="24">
        <f>SUM(F19:F27)</f>
        <v>294130.89</v>
      </c>
      <c r="G18" s="24">
        <f>SUM(G19:G27)</f>
        <v>497216.79000000004</v>
      </c>
      <c r="H18" s="24">
        <f>SUM(H19:H27)</f>
        <v>88910.87999999998</v>
      </c>
      <c r="I18" s="24">
        <f>SUM(I19:I27)</f>
        <v>381254.70999999996</v>
      </c>
      <c r="J18" s="24">
        <f>SUM(J19:J27)</f>
        <v>371300.58999999997</v>
      </c>
      <c r="K18" s="24">
        <f>SUM(K19:K27)</f>
        <v>524398.62</v>
      </c>
      <c r="L18" s="24">
        <f>SUM(L19:L27)</f>
        <v>473994.7300000001</v>
      </c>
      <c r="M18" s="24">
        <f>SUM(M19:M27)</f>
        <v>236577.01</v>
      </c>
      <c r="N18" s="24">
        <f>SUM(N19:N27)</f>
        <v>100849.25</v>
      </c>
      <c r="O18" s="24">
        <f>O19+O20+O21+O22+O23+O24+O25+O27</f>
        <v>4457425.12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399282.86</v>
      </c>
      <c r="C19" s="30">
        <f>ROUND((C13+C14)*C7,2)</f>
        <v>284126.71</v>
      </c>
      <c r="D19" s="30">
        <f>ROUND((D13+D14)*D7,2)</f>
        <v>273079.42</v>
      </c>
      <c r="E19" s="30">
        <f>ROUND((E13+E14)*E7,2)</f>
        <v>102887.45</v>
      </c>
      <c r="F19" s="30">
        <f>ROUND((F13+F14)*F7,2)</f>
        <v>147103.14</v>
      </c>
      <c r="G19" s="30">
        <f>ROUND((G13+G14)*G7,2)</f>
        <v>294931.74</v>
      </c>
      <c r="H19" s="30">
        <f>ROUND((H13+H14)*H7,2)</f>
        <v>47581.99</v>
      </c>
      <c r="I19" s="30">
        <f>ROUND((I13+I14)*I7,2)</f>
        <v>262917.17</v>
      </c>
      <c r="J19" s="30">
        <f>ROUND((J13+J14)*J7,2)</f>
        <v>254528.81</v>
      </c>
      <c r="K19" s="30">
        <f>ROUND((K13+K14)*K7,2)</f>
        <v>387510.16</v>
      </c>
      <c r="L19" s="30">
        <f>ROUND((L13+L14)*L7,2)</f>
        <v>337130.29</v>
      </c>
      <c r="M19" s="30">
        <f>ROUND((M13+M14)*M7,2)</f>
        <v>157747.01</v>
      </c>
      <c r="N19" s="30">
        <f>ROUND((N13+N14)*N7,2)</f>
        <v>73218.19</v>
      </c>
      <c r="O19" s="30">
        <f>SUM(B19:N19)</f>
        <v>3022044.94</v>
      </c>
    </row>
    <row r="20" spans="1:23" ht="18.75" customHeight="1">
      <c r="A20" s="26" t="s">
        <v>35</v>
      </c>
      <c r="B20" s="30">
        <f>IF(B16&lt;&gt;0,ROUND((B16-1)*B19,2),0)</f>
        <v>86978.92</v>
      </c>
      <c r="C20" s="30">
        <f aca="true" t="shared" si="2" ref="C20:N20">IF(C16&lt;&gt;0,ROUND((C16-1)*C19,2),0)</f>
        <v>77160.12</v>
      </c>
      <c r="D20" s="30">
        <f t="shared" si="2"/>
        <v>73265.42</v>
      </c>
      <c r="E20" s="30">
        <f t="shared" si="2"/>
        <v>-8799.98</v>
      </c>
      <c r="F20" s="30">
        <f t="shared" si="2"/>
        <v>111336.7</v>
      </c>
      <c r="G20" s="30">
        <f t="shared" si="2"/>
        <v>130239.03</v>
      </c>
      <c r="H20" s="30">
        <f t="shared" si="2"/>
        <v>30014.07</v>
      </c>
      <c r="I20" s="30">
        <f t="shared" si="2"/>
        <v>50999.13</v>
      </c>
      <c r="J20" s="30">
        <f t="shared" si="2"/>
        <v>76178.18</v>
      </c>
      <c r="K20" s="30">
        <f t="shared" si="2"/>
        <v>62700.76</v>
      </c>
      <c r="L20" s="30">
        <f t="shared" si="2"/>
        <v>66290.33</v>
      </c>
      <c r="M20" s="30">
        <f t="shared" si="2"/>
        <v>32409.86</v>
      </c>
      <c r="N20" s="30">
        <f t="shared" si="2"/>
        <v>9793.78</v>
      </c>
      <c r="O20" s="30">
        <f aca="true" t="shared" si="3" ref="O19:O27">SUM(B20:N20)</f>
        <v>798566.3199999998</v>
      </c>
      <c r="W20" s="62"/>
    </row>
    <row r="21" spans="1:15" ht="18.75" customHeight="1">
      <c r="A21" s="26" t="s">
        <v>36</v>
      </c>
      <c r="B21" s="30">
        <v>27382.97</v>
      </c>
      <c r="C21" s="30">
        <v>20262.38</v>
      </c>
      <c r="D21" s="30">
        <v>15763.85</v>
      </c>
      <c r="E21" s="30">
        <v>6209.23</v>
      </c>
      <c r="F21" s="30">
        <v>15636.16</v>
      </c>
      <c r="G21" s="30">
        <v>25925.01</v>
      </c>
      <c r="H21" s="30">
        <v>3186.55</v>
      </c>
      <c r="I21" s="30">
        <v>22028.01</v>
      </c>
      <c r="J21" s="30">
        <v>18683.08</v>
      </c>
      <c r="K21" s="30">
        <v>29161.2</v>
      </c>
      <c r="L21" s="30">
        <v>25844.02</v>
      </c>
      <c r="M21" s="30">
        <v>14377.96</v>
      </c>
      <c r="N21" s="30">
        <v>6982</v>
      </c>
      <c r="O21" s="30">
        <f t="shared" si="3"/>
        <v>231442.41999999998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-27782.890000000003</v>
      </c>
    </row>
    <row r="24" spans="1:26" ht="18.75" customHeight="1">
      <c r="A24" s="26" t="s">
        <v>68</v>
      </c>
      <c r="B24" s="30">
        <v>1250.5</v>
      </c>
      <c r="C24" s="30">
        <v>930.06</v>
      </c>
      <c r="D24" s="30">
        <v>859.72</v>
      </c>
      <c r="E24" s="30">
        <v>247.49</v>
      </c>
      <c r="F24" s="30">
        <v>640.88</v>
      </c>
      <c r="G24" s="30">
        <v>1094.19</v>
      </c>
      <c r="H24" s="30">
        <v>192.79</v>
      </c>
      <c r="I24" s="30">
        <v>815.43</v>
      </c>
      <c r="J24" s="30">
        <v>833.67</v>
      </c>
      <c r="K24" s="30">
        <v>1161.92</v>
      </c>
      <c r="L24" s="30">
        <v>1042.08</v>
      </c>
      <c r="M24" s="30">
        <v>497.6</v>
      </c>
      <c r="N24" s="30">
        <v>231.86</v>
      </c>
      <c r="O24" s="30">
        <f t="shared" si="3"/>
        <v>9798.19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627.31</v>
      </c>
      <c r="G25" s="30">
        <v>809.87</v>
      </c>
      <c r="H25" s="30">
        <v>156.5</v>
      </c>
      <c r="I25" s="30">
        <v>622.11</v>
      </c>
      <c r="J25" s="30">
        <v>603.82</v>
      </c>
      <c r="K25" s="30">
        <v>761.64</v>
      </c>
      <c r="L25" s="30">
        <v>680.78</v>
      </c>
      <c r="M25" s="30">
        <v>383.45</v>
      </c>
      <c r="N25" s="30">
        <v>213.89</v>
      </c>
      <c r="O25" s="30">
        <f>SUM(B25:N25)</f>
        <v>7243.37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288.38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>SUM(B26:N26)</f>
        <v>3371.6899999999996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3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4" ref="B29:O29">+B30+B32+B52+B53+B56-B57</f>
        <v>-41973.17</v>
      </c>
      <c r="C29" s="30">
        <f>+C30+C32+C52+C53+C56-C57</f>
        <v>-39526.92</v>
      </c>
      <c r="D29" s="30">
        <f t="shared" si="4"/>
        <v>-32544.58</v>
      </c>
      <c r="E29" s="30">
        <f t="shared" si="4"/>
        <v>-5679.43</v>
      </c>
      <c r="F29" s="30">
        <f t="shared" si="4"/>
        <v>-15734.11</v>
      </c>
      <c r="G29" s="30">
        <f t="shared" si="4"/>
        <v>-35476.38</v>
      </c>
      <c r="H29" s="30">
        <f t="shared" si="4"/>
        <v>-6212.84</v>
      </c>
      <c r="I29" s="30">
        <f t="shared" si="4"/>
        <v>-37380.31</v>
      </c>
      <c r="J29" s="30">
        <f t="shared" si="4"/>
        <v>-29984.120000000003</v>
      </c>
      <c r="K29" s="30">
        <f t="shared" si="4"/>
        <v>-32038.23</v>
      </c>
      <c r="L29" s="30">
        <f t="shared" si="4"/>
        <v>-24745.44</v>
      </c>
      <c r="M29" s="30">
        <f t="shared" si="4"/>
        <v>-12930.94</v>
      </c>
      <c r="N29" s="30">
        <f t="shared" si="4"/>
        <v>-7876.12</v>
      </c>
      <c r="O29" s="30">
        <f t="shared" si="4"/>
        <v>-322102.58999999997</v>
      </c>
    </row>
    <row r="30" spans="1:15" ht="18.75" customHeight="1">
      <c r="A30" s="26" t="s">
        <v>39</v>
      </c>
      <c r="B30" s="31">
        <f>+B31</f>
        <v>-35019.6</v>
      </c>
      <c r="C30" s="31">
        <f>+C31</f>
        <v>-34355.2</v>
      </c>
      <c r="D30" s="31">
        <f aca="true" t="shared" si="5" ref="D30:O30">+D31</f>
        <v>-27764</v>
      </c>
      <c r="E30" s="31">
        <f t="shared" si="5"/>
        <v>-4303.2</v>
      </c>
      <c r="F30" s="31">
        <f t="shared" si="5"/>
        <v>-12170.4</v>
      </c>
      <c r="G30" s="31">
        <f t="shared" si="5"/>
        <v>-29392</v>
      </c>
      <c r="H30" s="31">
        <f t="shared" si="5"/>
        <v>-4738.8</v>
      </c>
      <c r="I30" s="31">
        <f t="shared" si="5"/>
        <v>-32846</v>
      </c>
      <c r="J30" s="31">
        <f t="shared" si="5"/>
        <v>-25348.4</v>
      </c>
      <c r="K30" s="31">
        <f t="shared" si="5"/>
        <v>-25577.2</v>
      </c>
      <c r="L30" s="31">
        <f t="shared" si="5"/>
        <v>-18950.8</v>
      </c>
      <c r="M30" s="31">
        <f t="shared" si="5"/>
        <v>-10164</v>
      </c>
      <c r="N30" s="31">
        <f t="shared" si="5"/>
        <v>-6586.8</v>
      </c>
      <c r="O30" s="31">
        <f t="shared" si="5"/>
        <v>-267216.39999999997</v>
      </c>
    </row>
    <row r="31" spans="1:26" ht="18.75" customHeight="1">
      <c r="A31" s="27" t="s">
        <v>40</v>
      </c>
      <c r="B31" s="16">
        <f>ROUND((-B9)*$G$3,2)</f>
        <v>-35019.6</v>
      </c>
      <c r="C31" s="16">
        <f aca="true" t="shared" si="6" ref="C31:N31">ROUND((-C9)*$G$3,2)</f>
        <v>-34355.2</v>
      </c>
      <c r="D31" s="16">
        <f t="shared" si="6"/>
        <v>-27764</v>
      </c>
      <c r="E31" s="16">
        <f t="shared" si="6"/>
        <v>-4303.2</v>
      </c>
      <c r="F31" s="16">
        <f t="shared" si="6"/>
        <v>-12170.4</v>
      </c>
      <c r="G31" s="16">
        <f t="shared" si="6"/>
        <v>-29392</v>
      </c>
      <c r="H31" s="16">
        <f t="shared" si="6"/>
        <v>-4738.8</v>
      </c>
      <c r="I31" s="16">
        <f t="shared" si="6"/>
        <v>-32846</v>
      </c>
      <c r="J31" s="16">
        <f t="shared" si="6"/>
        <v>-25348.4</v>
      </c>
      <c r="K31" s="16">
        <f t="shared" si="6"/>
        <v>-25577.2</v>
      </c>
      <c r="L31" s="16">
        <f t="shared" si="6"/>
        <v>-18950.8</v>
      </c>
      <c r="M31" s="16">
        <f t="shared" si="6"/>
        <v>-10164</v>
      </c>
      <c r="N31" s="16">
        <f t="shared" si="6"/>
        <v>-6586.8</v>
      </c>
      <c r="O31" s="32">
        <f aca="true" t="shared" si="7" ref="O31:O57">SUM(B31:N31)</f>
        <v>-267216.39999999997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-6953.57</v>
      </c>
      <c r="C32" s="31">
        <f aca="true" t="shared" si="8" ref="C32:O32">SUM(C33:C50)</f>
        <v>-5171.72</v>
      </c>
      <c r="D32" s="31">
        <f t="shared" si="8"/>
        <v>-4780.58</v>
      </c>
      <c r="E32" s="31">
        <f t="shared" si="8"/>
        <v>-1376.23</v>
      </c>
      <c r="F32" s="31">
        <f t="shared" si="8"/>
        <v>-3563.71</v>
      </c>
      <c r="G32" s="31">
        <f t="shared" si="8"/>
        <v>-6084.38</v>
      </c>
      <c r="H32" s="31">
        <f t="shared" si="8"/>
        <v>-1474.04</v>
      </c>
      <c r="I32" s="31">
        <f t="shared" si="8"/>
        <v>-4534.31</v>
      </c>
      <c r="J32" s="31">
        <f t="shared" si="8"/>
        <v>-4635.72</v>
      </c>
      <c r="K32" s="31">
        <f t="shared" si="8"/>
        <v>-6461.03</v>
      </c>
      <c r="L32" s="31">
        <f t="shared" si="8"/>
        <v>-5794.64</v>
      </c>
      <c r="M32" s="31">
        <f t="shared" si="8"/>
        <v>-2766.94</v>
      </c>
      <c r="N32" s="31">
        <f t="shared" si="8"/>
        <v>-1289.32</v>
      </c>
      <c r="O32" s="31">
        <f t="shared" si="8"/>
        <v>-54886.19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-6953.57</v>
      </c>
      <c r="C41" s="33">
        <v>-5171.72</v>
      </c>
      <c r="D41" s="33">
        <v>-4780.58</v>
      </c>
      <c r="E41" s="33">
        <v>-1376.23</v>
      </c>
      <c r="F41" s="33">
        <v>-3563.71</v>
      </c>
      <c r="G41" s="33">
        <v>-6084.38</v>
      </c>
      <c r="H41" s="33">
        <v>-1072.01</v>
      </c>
      <c r="I41" s="33">
        <v>-4534.31</v>
      </c>
      <c r="J41" s="33">
        <v>-4635.72</v>
      </c>
      <c r="K41" s="33">
        <v>-6461.03</v>
      </c>
      <c r="L41" s="33">
        <v>-5794.64</v>
      </c>
      <c r="M41" s="33">
        <v>-2766.94</v>
      </c>
      <c r="N41" s="33">
        <v>-1289.32</v>
      </c>
      <c r="O41" s="33">
        <f t="shared" si="7"/>
        <v>-54484.16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9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-402.03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-402.03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0" ref="B55:N55">+B18+B29</f>
        <v>538263.8399999999</v>
      </c>
      <c r="C55" s="36">
        <f t="shared" si="10"/>
        <v>371630.61000000004</v>
      </c>
      <c r="D55" s="36">
        <f t="shared" si="10"/>
        <v>356766.1999999999</v>
      </c>
      <c r="E55" s="36">
        <f t="shared" si="10"/>
        <v>105778.59</v>
      </c>
      <c r="F55" s="36">
        <f t="shared" si="10"/>
        <v>278396.78</v>
      </c>
      <c r="G55" s="36">
        <f t="shared" si="10"/>
        <v>461740.41000000003</v>
      </c>
      <c r="H55" s="36">
        <f t="shared" si="10"/>
        <v>82698.03999999998</v>
      </c>
      <c r="I55" s="36">
        <f t="shared" si="10"/>
        <v>343874.39999999997</v>
      </c>
      <c r="J55" s="36">
        <f t="shared" si="10"/>
        <v>341316.47</v>
      </c>
      <c r="K55" s="36">
        <f t="shared" si="10"/>
        <v>492360.39</v>
      </c>
      <c r="L55" s="36">
        <f t="shared" si="10"/>
        <v>449249.2900000001</v>
      </c>
      <c r="M55" s="36">
        <f t="shared" si="10"/>
        <v>223646.07</v>
      </c>
      <c r="N55" s="36">
        <f t="shared" si="10"/>
        <v>92973.13</v>
      </c>
      <c r="O55" s="36">
        <f>SUM(B55:N55)</f>
        <v>4138694.2199999997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1" ref="B61:O61">SUM(B62:B72)</f>
        <v>538263.8400000001</v>
      </c>
      <c r="C61" s="51">
        <f t="shared" si="11"/>
        <v>371630.62</v>
      </c>
      <c r="D61" s="51">
        <f t="shared" si="11"/>
        <v>356766.2</v>
      </c>
      <c r="E61" s="51">
        <f t="shared" si="11"/>
        <v>105778.58</v>
      </c>
      <c r="F61" s="51">
        <f t="shared" si="11"/>
        <v>278396.78</v>
      </c>
      <c r="G61" s="51">
        <f t="shared" si="11"/>
        <v>461740.41</v>
      </c>
      <c r="H61" s="51">
        <f t="shared" si="11"/>
        <v>82698.04</v>
      </c>
      <c r="I61" s="51">
        <f t="shared" si="11"/>
        <v>343874.4</v>
      </c>
      <c r="J61" s="51">
        <f t="shared" si="11"/>
        <v>341316.48</v>
      </c>
      <c r="K61" s="51">
        <f t="shared" si="11"/>
        <v>492360.38</v>
      </c>
      <c r="L61" s="51">
        <f t="shared" si="11"/>
        <v>449249.3</v>
      </c>
      <c r="M61" s="51">
        <f t="shared" si="11"/>
        <v>223646.07</v>
      </c>
      <c r="N61" s="51">
        <f t="shared" si="11"/>
        <v>92973.13</v>
      </c>
      <c r="O61" s="36">
        <f t="shared" si="11"/>
        <v>4138694.23</v>
      </c>
      <c r="Q61"/>
    </row>
    <row r="62" spans="1:18" ht="18.75" customHeight="1">
      <c r="A62" s="26" t="s">
        <v>53</v>
      </c>
      <c r="B62" s="51">
        <v>446639.4</v>
      </c>
      <c r="C62" s="51">
        <v>268977.87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715617.27</v>
      </c>
      <c r="P62"/>
      <c r="Q62"/>
      <c r="R62" s="43"/>
    </row>
    <row r="63" spans="1:16" ht="18.75" customHeight="1">
      <c r="A63" s="26" t="s">
        <v>54</v>
      </c>
      <c r="B63" s="51">
        <v>91624.44</v>
      </c>
      <c r="C63" s="51">
        <v>102652.75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194277.19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356766.2</v>
      </c>
      <c r="E64" s="52">
        <v>0</v>
      </c>
      <c r="F64" s="52">
        <v>0</v>
      </c>
      <c r="G64" s="52">
        <v>0</v>
      </c>
      <c r="H64" s="51">
        <v>82698.04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439464.24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105778.58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105778.58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278396.78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278396.78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461740.41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461740.41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343874.4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343874.4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341316.48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341316.48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492360.38</v>
      </c>
      <c r="L70" s="31">
        <v>449249.3</v>
      </c>
      <c r="M70" s="52">
        <v>0</v>
      </c>
      <c r="N70" s="52">
        <v>0</v>
      </c>
      <c r="O70" s="36">
        <f t="shared" si="12"/>
        <v>941609.6799999999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223646.07</v>
      </c>
      <c r="N71" s="52">
        <v>0</v>
      </c>
      <c r="O71" s="36">
        <f t="shared" si="12"/>
        <v>223646.07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92973.13</v>
      </c>
      <c r="O72" s="55">
        <f t="shared" si="12"/>
        <v>92973.13</v>
      </c>
      <c r="P72"/>
      <c r="S72"/>
      <c r="Z72"/>
    </row>
    <row r="73" spans="1:12" ht="21" customHeight="1">
      <c r="A73" s="56" t="s">
        <v>51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2022-07-29T17:54:13Z</dcterms:modified>
  <cp:category/>
  <cp:version/>
  <cp:contentType/>
  <cp:contentStatus/>
</cp:coreProperties>
</file>