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<sst xmlns="http://schemas.openxmlformats.org/spreadsheetml/2006/main" count="90" uniqueCount="87">
  <si>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</si>
  <si>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</si>
  <si>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</si>
  <si>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</si>
  <si>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</si>
  <si>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</si>
  <si>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</si>
  <si>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</si>
  <si>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</si>
  <si>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</si>
  <si>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</si>
  <si>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</si>
  <si>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</si>
  <si>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</si>
  <si>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</si>
  <si>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</si>
  <si>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</si>
  <si>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</si>
  <si>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</si>
  <si>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</si>
  <si>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</si>
  <si>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</si>
  <si>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</si>
  <si>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</si>
  <si>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</si>
  <si>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</si>
  <si>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</si>
  <si>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</si>
  <si>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</si>
  <si>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</si>
  <si>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</si>
  <si>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</si>
  <si>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</si>
  <si>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</si>
  <si>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</si>
  <si>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</si>
  <si>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</si>
  <si>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</si>
  <si>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</si>
  <si>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</si>
  <si>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</si>
  <si>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</si>
  <si>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</si>
  <si>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</si>
  <si>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</si>
  <si>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</si>
  <si>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</si>
  <si>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</si>
  <si>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</si>
  <si>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</si>
  <si>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</si>
  <si>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</si>
  <si>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</si>
  <si>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</si>
  <si>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</si>
  <si>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</si>
  <si>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</si>
  <si>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</si>
  <si>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</si>
  <si>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</si>
  <si>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</si>
  <si>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</si>
  <si>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</si>
  <si>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</si>
  <si>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</si>
  <si>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23/07/22 - VENCIMENTO 29/07/22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</si>
  <si>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</si>
  <si>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</si>
  <si>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</si>
  <si>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</si>
  <si>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</si>
  <si>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</si>
  <si>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 Acertos Financeiros (5.1. + 5.2. + 5.3. + 5.4.)</t>
  </si>
  <si>
    <t>5.2.6. Ajuste de Cronograma (+)</t>
  </si>
  <si>
    <t>5.2.7. Ajuste de Cronograma (-)</t>
  </si>
  <si>
    <t>5.2.9. Desconto do saldo remanescente de investimento em SMGO"</t>
  </si>
  <si>
    <t>5.2.10. Maggi Adm. de Consórcios LTDA</t>
  </si>
  <si>
    <t>5.2.11. Atualização Monetária</t>
  </si>
  <si>
    <t>5.2.12. Remuneração da Implantação de Wi-Fi</t>
  </si>
  <si>
    <t>5.2.13. Remuneração da Implantação de UCP</t>
  </si>
  <si>
    <t>5.2.14. Remuneração da Implantação de Telemetria</t>
  </si>
  <si>
    <t>5.2.15. Remuneração da Implantação Botão de Emergência</t>
  </si>
  <si>
    <t>5.2.16. Remuneração da Implantação Terminal de Dados</t>
  </si>
  <si>
    <t>5.2.17. Remuneração da Manutenção de Validadores</t>
  </si>
  <si>
    <t>5.2.18. Remuneração da Implantação de Validadores</t>
  </si>
  <si>
    <t>5.3. Revisão de Remuneração pelo Transporte Coletivo (1)</t>
  </si>
  <si>
    <t xml:space="preserve">5.4. Revisão de Remuneração pelo Serviço Atende 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</si>
</sst>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253846</v>
      </c>
      <c r="C7" s="9">
        <f t="shared" si="0"/>
        <v>171353</v>
      </c>
      <c r="D7" s="9">
        <f t="shared" si="0"/>
        <v>186588</v>
      </c>
      <c r="E7" s="9">
        <f t="shared" si="0"/>
        <v>43348</v>
      </c>
      <c r="F7" s="9">
        <f t="shared" si="0"/>
        <v>96123</v>
      </c>
      <c r="G7" s="9">
        <f t="shared" si="0"/>
        <v>218376</v>
      </c>
      <c r="H7" s="9">
        <f t="shared" si="0"/>
        <v>25917</v>
      </c>
      <c r="I7" s="9">
        <f t="shared" si="0"/>
        <v>174525</v>
      </c>
      <c r="J7" s="9">
        <f t="shared" si="0"/>
        <v>150289</v>
      </c>
      <c r="K7" s="9">
        <f t="shared" si="0"/>
        <v>227118</v>
      </c>
      <c r="L7" s="9">
        <f t="shared" si="0"/>
        <v>180262</v>
      </c>
      <c r="M7" s="9">
        <f t="shared" si="0"/>
        <v>75104</v>
      </c>
      <c r="N7" s="9">
        <f t="shared" si="0"/>
        <v>45545</v>
      </c>
      <c r="O7" s="9">
        <f t="shared" si="0"/>
        <v>1848394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12309</v>
      </c>
      <c r="C8" s="11">
        <f t="shared" si="1"/>
        <v>12529</v>
      </c>
      <c r="D8" s="11">
        <f t="shared" si="1"/>
        <v>10062</v>
      </c>
      <c r="E8" s="11">
        <f t="shared" si="1"/>
        <v>1873</v>
      </c>
      <c r="F8" s="11">
        <f t="shared" si="1"/>
        <v>4665</v>
      </c>
      <c r="G8" s="11">
        <f t="shared" si="1"/>
        <v>10205</v>
      </c>
      <c r="H8" s="11">
        <f t="shared" si="1"/>
        <v>1911</v>
      </c>
      <c r="I8" s="11">
        <f t="shared" si="1"/>
        <v>13169</v>
      </c>
      <c r="J8" s="11">
        <f t="shared" si="1"/>
        <v>9090</v>
      </c>
      <c r="K8" s="11">
        <f t="shared" si="1"/>
        <v>8045</v>
      </c>
      <c r="L8" s="11">
        <f t="shared" si="1"/>
        <v>6708</v>
      </c>
      <c r="M8" s="11">
        <f t="shared" si="1"/>
        <v>3828</v>
      </c>
      <c r="N8" s="11">
        <f t="shared" si="1"/>
        <v>2927</v>
      </c>
      <c r="O8" s="11">
        <f t="shared" si="1"/>
        <v>97321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12309</v>
      </c>
      <c r="C9" s="11">
        <v>12529</v>
      </c>
      <c r="D9" s="11">
        <v>10062</v>
      </c>
      <c r="E9" s="11">
        <v>1873</v>
      </c>
      <c r="F9" s="11">
        <v>4665</v>
      </c>
      <c r="G9" s="11">
        <v>10205</v>
      </c>
      <c r="H9" s="11">
        <v>1911</v>
      </c>
      <c r="I9" s="11">
        <v>13166</v>
      </c>
      <c r="J9" s="11">
        <v>9090</v>
      </c>
      <c r="K9" s="11">
        <v>8034</v>
      </c>
      <c r="L9" s="11">
        <v>6708</v>
      </c>
      <c r="M9" s="11">
        <v>3819</v>
      </c>
      <c r="N9" s="11">
        <v>2922</v>
      </c>
      <c r="O9" s="11">
        <f>SUM(B9:N9)</f>
        <v>97293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3</v>
      </c>
      <c r="J10" s="13">
        <v>0</v>
      </c>
      <c r="K10" s="13">
        <v>11</v>
      </c>
      <c r="L10" s="13">
        <v>0</v>
      </c>
      <c r="M10" s="13">
        <v>9</v>
      </c>
      <c r="N10" s="13">
        <v>5</v>
      </c>
      <c r="O10" s="11">
        <f>SUM(B10:N10)</f>
        <v>28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241537</v>
      </c>
      <c r="C11" s="13">
        <v>158824</v>
      </c>
      <c r="D11" s="13">
        <v>176526</v>
      </c>
      <c r="E11" s="13">
        <v>41475</v>
      </c>
      <c r="F11" s="13">
        <v>91458</v>
      </c>
      <c r="G11" s="13">
        <v>208171</v>
      </c>
      <c r="H11" s="13">
        <v>24006</v>
      </c>
      <c r="I11" s="13">
        <v>161356</v>
      </c>
      <c r="J11" s="13">
        <v>141199</v>
      </c>
      <c r="K11" s="13">
        <v>219073</v>
      </c>
      <c r="L11" s="13">
        <v>173554</v>
      </c>
      <c r="M11" s="13">
        <v>71276</v>
      </c>
      <c r="N11" s="13">
        <v>42618</v>
      </c>
      <c r="O11" s="11">
        <f>SUM(B11:N11)</f>
        <v>1751073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2.9364</v>
      </c>
      <c r="C13" s="17">
        <v>3.0335</v>
      </c>
      <c r="D13" s="17">
        <v>2.6604</v>
      </c>
      <c r="E13" s="17">
        <v>4.5449</v>
      </c>
      <c r="F13" s="17">
        <v>3.0836</v>
      </c>
      <c r="G13" s="17">
        <v>2.5372</v>
      </c>
      <c r="H13" s="17">
        <v>3.4065</v>
      </c>
      <c r="I13" s="17">
        <v>3.0121</v>
      </c>
      <c r="J13" s="17">
        <v>3.0296</v>
      </c>
      <c r="K13" s="17">
        <v>2.8637</v>
      </c>
      <c r="L13" s="17">
        <v>3.2607</v>
      </c>
      <c r="M13" s="17">
        <v>3.7626</v>
      </c>
      <c r="N13" s="17">
        <v>3.3987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 t="s">
        <v>66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1.220173604211416</v>
      </c>
      <c r="C16" s="19">
        <v>1.27624256915934</v>
      </c>
      <c r="D16" s="19">
        <v>1.267153634131875</v>
      </c>
      <c r="E16" s="19">
        <v>0.912856322440829</v>
      </c>
      <c r="F16" s="19">
        <v>1.758147910792048</v>
      </c>
      <c r="G16" s="19">
        <v>1.447282589988721</v>
      </c>
      <c r="H16" s="19">
        <v>1.528794843215295</v>
      </c>
      <c r="I16" s="19">
        <v>1.192369485975475</v>
      </c>
      <c r="J16" s="19">
        <v>1.273435893251642</v>
      </c>
      <c r="K16" s="19">
        <v>1.157539207238093</v>
      </c>
      <c r="L16" s="19">
        <v>1.194074144112561</v>
      </c>
      <c r="M16" s="19">
        <v>1.217747234993865</v>
      </c>
      <c r="N16" s="19">
        <v>1.13514261000375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67</v>
      </c>
      <c r="B18" s="24">
        <f>SUM(B19:B27)</f>
        <v>1021059.34</v>
      </c>
      <c r="C18" s="24">
        <f>SUM(C19:C27)</f>
        <v>726186.21</v>
      </c>
      <c r="D18" s="24">
        <f>SUM(D19:D27)</f>
        <v>677141.4600000001</v>
      </c>
      <c r="E18" s="24">
        <f>SUM(E19:E27)</f>
        <v>199782.08999999997</v>
      </c>
      <c r="F18" s="24">
        <f>SUM(F19:F27)</f>
        <v>562922.3500000001</v>
      </c>
      <c r="G18" s="24">
        <f>SUM(G19:G27)</f>
        <v>884226.6799999999</v>
      </c>
      <c r="H18" s="24">
        <f>SUM(H19:H27)</f>
        <v>147654.02999999997</v>
      </c>
      <c r="I18" s="24">
        <f>SUM(I19:I27)</f>
        <v>702082.6300000001</v>
      </c>
      <c r="J18" s="24">
        <f>SUM(J19:J27)</f>
        <v>630176.7500000001</v>
      </c>
      <c r="K18" s="24">
        <f>SUM(K19:K27)</f>
        <v>834189.98</v>
      </c>
      <c r="L18" s="24">
        <f>SUM(L19:L27)</f>
        <v>782797.78</v>
      </c>
      <c r="M18" s="24">
        <f>SUM(M19:M27)</f>
        <v>393353.22000000003</v>
      </c>
      <c r="N18" s="24">
        <f>SUM(N19:N27)</f>
        <v>196049.10000000003</v>
      </c>
      <c r="O18" s="24">
        <f>O19+O20+O21+O22+O23+O24+O25+O27</f>
        <v>7754249.929999999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>ROUND((B13+B14)*B7,2)</f>
        <v>745393.39</v>
      </c>
      <c r="C19" s="30">
        <f>ROUND((C13+C14)*C7,2)</f>
        <v>519799.33</v>
      </c>
      <c r="D19" s="30">
        <f>ROUND((D13+D14)*D7,2)</f>
        <v>496398.72</v>
      </c>
      <c r="E19" s="30">
        <f>ROUND((E13+E14)*E7,2)</f>
        <v>197012.33</v>
      </c>
      <c r="F19" s="30">
        <f>ROUND((F13+F14)*F7,2)</f>
        <v>296404.88</v>
      </c>
      <c r="G19" s="30">
        <f>ROUND((G13+G14)*G7,2)</f>
        <v>554063.59</v>
      </c>
      <c r="H19" s="30">
        <f>ROUND((H13+H14)*H7,2)</f>
        <v>88286.26</v>
      </c>
      <c r="I19" s="30">
        <f>ROUND((I13+I14)*I7,2)</f>
        <v>525686.75</v>
      </c>
      <c r="J19" s="30">
        <f>ROUND((J13+J14)*J7,2)</f>
        <v>455315.55</v>
      </c>
      <c r="K19" s="30">
        <f>ROUND((K13+K14)*K7,2)</f>
        <v>650397.82</v>
      </c>
      <c r="L19" s="30">
        <f>ROUND((L13+L14)*L7,2)</f>
        <v>587780.3</v>
      </c>
      <c r="M19" s="30">
        <f>ROUND((M13+M14)*M7,2)</f>
        <v>282586.31</v>
      </c>
      <c r="N19" s="30">
        <f>ROUND((N13+N14)*N7,2)</f>
        <v>154793.79</v>
      </c>
      <c r="O19" s="30">
        <f>SUM(B19:N19)</f>
        <v>5553919.019999999</v>
      </c>
    </row>
    <row r="20" spans="1:23" ht="18.75" customHeight="1">
      <c r="A20" s="26" t="s">
        <v>35</v>
      </c>
      <c r="B20" s="30">
        <f>IF(B16&lt;&gt;0,ROUND((B16-1)*B19,2),0)</f>
        <v>164115.95</v>
      </c>
      <c r="C20" s="30">
        <f aca="true" t="shared" si="2" ref="C20:N20">IF(C16&lt;&gt;0,ROUND((C16-1)*C19,2),0)</f>
        <v>143590.7</v>
      </c>
      <c r="D20" s="30">
        <f t="shared" si="2"/>
        <v>132614.72</v>
      </c>
      <c r="E20" s="30">
        <f t="shared" si="2"/>
        <v>-17168.38</v>
      </c>
      <c r="F20" s="30">
        <f t="shared" si="2"/>
        <v>224718.74</v>
      </c>
      <c r="G20" s="30">
        <f t="shared" si="2"/>
        <v>247823</v>
      </c>
      <c r="H20" s="30">
        <f t="shared" si="2"/>
        <v>46685.32</v>
      </c>
      <c r="I20" s="30">
        <f t="shared" si="2"/>
        <v>101126.09</v>
      </c>
      <c r="J20" s="30">
        <f t="shared" si="2"/>
        <v>124499.61</v>
      </c>
      <c r="K20" s="30">
        <f t="shared" si="2"/>
        <v>102463.16</v>
      </c>
      <c r="L20" s="30">
        <f t="shared" si="2"/>
        <v>114072.96</v>
      </c>
      <c r="M20" s="30">
        <f t="shared" si="2"/>
        <v>61532.39</v>
      </c>
      <c r="N20" s="30">
        <f t="shared" si="2"/>
        <v>20919.24</v>
      </c>
      <c r="O20" s="30">
        <f aca="true" t="shared" si="3" ref="O19:O27">SUM(B20:N20)</f>
        <v>1466993.4999999998</v>
      </c>
      <c r="W20" s="62"/>
    </row>
    <row r="21" spans="1:15" ht="18.75" customHeight="1">
      <c r="A21" s="26" t="s">
        <v>36</v>
      </c>
      <c r="B21" s="30">
        <v>44942.11</v>
      </c>
      <c r="C21" s="30">
        <v>33193.07</v>
      </c>
      <c r="D21" s="30">
        <v>20933.75</v>
      </c>
      <c r="E21" s="30">
        <v>8771.6</v>
      </c>
      <c r="F21" s="30">
        <v>21678.71</v>
      </c>
      <c r="G21" s="30">
        <v>36203.45</v>
      </c>
      <c r="H21" s="30">
        <v>4564.61</v>
      </c>
      <c r="I21" s="30">
        <v>29904.68</v>
      </c>
      <c r="J21" s="30">
        <v>28487.55</v>
      </c>
      <c r="K21" s="30">
        <v>36417.13</v>
      </c>
      <c r="L21" s="30">
        <v>36276.95</v>
      </c>
      <c r="M21" s="30">
        <v>17210.58</v>
      </c>
      <c r="N21" s="30">
        <v>9459.95</v>
      </c>
      <c r="O21" s="30">
        <f t="shared" si="3"/>
        <v>328044.14</v>
      </c>
    </row>
    <row r="22" spans="1:15" ht="18.75" customHeight="1">
      <c r="A22" s="26" t="s">
        <v>37</v>
      </c>
      <c r="B22" s="30">
        <v>3458.86</v>
      </c>
      <c r="C22" s="30">
        <v>3458.86</v>
      </c>
      <c r="D22" s="30">
        <v>1729.43</v>
      </c>
      <c r="E22" s="30">
        <v>1729.43</v>
      </c>
      <c r="F22" s="30">
        <v>1729.43</v>
      </c>
      <c r="G22" s="30">
        <v>1729.43</v>
      </c>
      <c r="H22" s="30">
        <v>1729.43</v>
      </c>
      <c r="I22" s="30">
        <v>1729.43</v>
      </c>
      <c r="J22" s="30">
        <v>1729.43</v>
      </c>
      <c r="K22" s="30">
        <v>1729.43</v>
      </c>
      <c r="L22" s="30">
        <v>1729.43</v>
      </c>
      <c r="M22" s="30">
        <v>1729.43</v>
      </c>
      <c r="N22" s="30">
        <v>1729.43</v>
      </c>
      <c r="O22" s="30">
        <f t="shared" si="3"/>
        <v>25941.45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-7792.57</v>
      </c>
      <c r="E23" s="30">
        <v>0</v>
      </c>
      <c r="F23" s="30">
        <v>-10664.45</v>
      </c>
      <c r="G23" s="30">
        <v>0</v>
      </c>
      <c r="H23" s="30">
        <v>-2527.74</v>
      </c>
      <c r="I23" s="30">
        <v>0</v>
      </c>
      <c r="J23" s="30">
        <v>-6798.13</v>
      </c>
      <c r="K23" s="30">
        <v>0</v>
      </c>
      <c r="L23" s="30">
        <v>0</v>
      </c>
      <c r="M23" s="30">
        <v>0</v>
      </c>
      <c r="N23" s="30">
        <v>0</v>
      </c>
      <c r="O23" s="30">
        <f t="shared" si="3"/>
        <v>-27782.890000000003</v>
      </c>
    </row>
    <row r="24" spans="1:26" ht="18.75" customHeight="1">
      <c r="A24" s="26" t="s">
        <v>68</v>
      </c>
      <c r="B24" s="30">
        <v>1266.13</v>
      </c>
      <c r="C24" s="30">
        <v>924.85</v>
      </c>
      <c r="D24" s="30">
        <v>851.9</v>
      </c>
      <c r="E24" s="30">
        <v>252.71</v>
      </c>
      <c r="F24" s="30">
        <v>706.01</v>
      </c>
      <c r="G24" s="30">
        <v>1109.82</v>
      </c>
      <c r="H24" s="30">
        <v>182.36</v>
      </c>
      <c r="I24" s="30">
        <v>870.14</v>
      </c>
      <c r="J24" s="30">
        <v>797.19</v>
      </c>
      <c r="K24" s="30">
        <v>1047.29</v>
      </c>
      <c r="L24" s="30">
        <v>979.56</v>
      </c>
      <c r="M24" s="30">
        <v>479.36</v>
      </c>
      <c r="N24" s="30">
        <v>252.7</v>
      </c>
      <c r="O24" s="30">
        <f t="shared" si="3"/>
        <v>9720.020000000002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69</v>
      </c>
      <c r="B25" s="30">
        <v>905.1</v>
      </c>
      <c r="C25" s="30">
        <v>665.13</v>
      </c>
      <c r="D25" s="30">
        <v>623.37</v>
      </c>
      <c r="E25" s="30">
        <v>190.4</v>
      </c>
      <c r="F25" s="30">
        <v>627.31</v>
      </c>
      <c r="G25" s="30">
        <v>809.87</v>
      </c>
      <c r="H25" s="30">
        <v>156.5</v>
      </c>
      <c r="I25" s="30">
        <v>622.11</v>
      </c>
      <c r="J25" s="30">
        <v>603.82</v>
      </c>
      <c r="K25" s="30">
        <v>761.64</v>
      </c>
      <c r="L25" s="30">
        <v>680.78</v>
      </c>
      <c r="M25" s="30">
        <v>383.45</v>
      </c>
      <c r="N25" s="30">
        <v>213.89</v>
      </c>
      <c r="O25" s="30">
        <f>SUM(B25:N25)</f>
        <v>7243.37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70</v>
      </c>
      <c r="B26" s="30">
        <v>422.22</v>
      </c>
      <c r="C26" s="30">
        <v>310.28</v>
      </c>
      <c r="D26" s="30">
        <v>290.81</v>
      </c>
      <c r="E26" s="30">
        <v>88.82</v>
      </c>
      <c r="F26" s="30">
        <v>292.63</v>
      </c>
      <c r="G26" s="30">
        <v>377.81</v>
      </c>
      <c r="H26" s="30">
        <v>73.01</v>
      </c>
      <c r="I26" s="30">
        <v>288.38</v>
      </c>
      <c r="J26" s="30">
        <v>281.68</v>
      </c>
      <c r="K26" s="30">
        <v>349.82</v>
      </c>
      <c r="L26" s="30">
        <v>317.58</v>
      </c>
      <c r="M26" s="30">
        <v>178.87</v>
      </c>
      <c r="N26" s="30">
        <v>99.78</v>
      </c>
      <c r="O26" s="30">
        <f>SUM(B26:N26)</f>
        <v>3371.6899999999996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71</v>
      </c>
      <c r="B27" s="30">
        <v>60555.58</v>
      </c>
      <c r="C27" s="30">
        <v>24243.99</v>
      </c>
      <c r="D27" s="30">
        <v>31491.33</v>
      </c>
      <c r="E27" s="30">
        <v>8905.18</v>
      </c>
      <c r="F27" s="30">
        <v>27429.09</v>
      </c>
      <c r="G27" s="30">
        <v>42109.71</v>
      </c>
      <c r="H27" s="30">
        <v>8504.28</v>
      </c>
      <c r="I27" s="30">
        <v>41855.05</v>
      </c>
      <c r="J27" s="30">
        <v>25260.05</v>
      </c>
      <c r="K27" s="30">
        <v>41023.69</v>
      </c>
      <c r="L27" s="30">
        <v>40960.22</v>
      </c>
      <c r="M27" s="30">
        <v>29252.83</v>
      </c>
      <c r="N27" s="30">
        <v>8580.32</v>
      </c>
      <c r="O27" s="30">
        <f t="shared" si="3"/>
        <v>390171.32000000007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72</v>
      </c>
      <c r="B29" s="30">
        <f aca="true" t="shared" si="4" ref="B29:O29">+B30+B32+B52+B53+B56-B57</f>
        <v>-61200.09</v>
      </c>
      <c r="C29" s="30">
        <f>+C30+C32+C52+C53+C56-C57</f>
        <v>-60270.35</v>
      </c>
      <c r="D29" s="30">
        <f t="shared" si="4"/>
        <v>-49009.920000000006</v>
      </c>
      <c r="E29" s="30">
        <f t="shared" si="4"/>
        <v>-9646.400000000001</v>
      </c>
      <c r="F29" s="30">
        <f t="shared" si="4"/>
        <v>-24451.87</v>
      </c>
      <c r="G29" s="30">
        <f t="shared" si="4"/>
        <v>-51073.3</v>
      </c>
      <c r="H29" s="30">
        <f t="shared" si="4"/>
        <v>-10118.21</v>
      </c>
      <c r="I29" s="30">
        <f t="shared" si="4"/>
        <v>-62768.93</v>
      </c>
      <c r="J29" s="30">
        <f t="shared" si="4"/>
        <v>-44428.9</v>
      </c>
      <c r="K29" s="30">
        <f t="shared" si="4"/>
        <v>-41173.22</v>
      </c>
      <c r="L29" s="30">
        <f t="shared" si="4"/>
        <v>-34962.17</v>
      </c>
      <c r="M29" s="30">
        <f t="shared" si="4"/>
        <v>-19469.14</v>
      </c>
      <c r="N29" s="30">
        <f t="shared" si="4"/>
        <v>-14262.009999999998</v>
      </c>
      <c r="O29" s="30">
        <f t="shared" si="4"/>
        <v>-482834.50999999995</v>
      </c>
    </row>
    <row r="30" spans="1:15" ht="18.75" customHeight="1">
      <c r="A30" s="26" t="s">
        <v>39</v>
      </c>
      <c r="B30" s="31">
        <f>+B31</f>
        <v>-54159.6</v>
      </c>
      <c r="C30" s="31">
        <f>+C31</f>
        <v>-55127.6</v>
      </c>
      <c r="D30" s="31">
        <f aca="true" t="shared" si="5" ref="D30:O30">+D31</f>
        <v>-44272.8</v>
      </c>
      <c r="E30" s="31">
        <f t="shared" si="5"/>
        <v>-8241.2</v>
      </c>
      <c r="F30" s="31">
        <f t="shared" si="5"/>
        <v>-20526</v>
      </c>
      <c r="G30" s="31">
        <f t="shared" si="5"/>
        <v>-44902</v>
      </c>
      <c r="H30" s="31">
        <f t="shared" si="5"/>
        <v>-8408.4</v>
      </c>
      <c r="I30" s="31">
        <f t="shared" si="5"/>
        <v>-57930.4</v>
      </c>
      <c r="J30" s="31">
        <f t="shared" si="5"/>
        <v>-39996</v>
      </c>
      <c r="K30" s="31">
        <f t="shared" si="5"/>
        <v>-35349.6</v>
      </c>
      <c r="L30" s="31">
        <f t="shared" si="5"/>
        <v>-29515.2</v>
      </c>
      <c r="M30" s="31">
        <f t="shared" si="5"/>
        <v>-16803.6</v>
      </c>
      <c r="N30" s="31">
        <f t="shared" si="5"/>
        <v>-12856.8</v>
      </c>
      <c r="O30" s="31">
        <f t="shared" si="5"/>
        <v>-428089.19999999995</v>
      </c>
    </row>
    <row r="31" spans="1:26" ht="18.75" customHeight="1">
      <c r="A31" s="27" t="s">
        <v>40</v>
      </c>
      <c r="B31" s="16">
        <f>ROUND((-B9)*$G$3,2)</f>
        <v>-54159.6</v>
      </c>
      <c r="C31" s="16">
        <f aca="true" t="shared" si="6" ref="C31:N31">ROUND((-C9)*$G$3,2)</f>
        <v>-55127.6</v>
      </c>
      <c r="D31" s="16">
        <f t="shared" si="6"/>
        <v>-44272.8</v>
      </c>
      <c r="E31" s="16">
        <f t="shared" si="6"/>
        <v>-8241.2</v>
      </c>
      <c r="F31" s="16">
        <f t="shared" si="6"/>
        <v>-20526</v>
      </c>
      <c r="G31" s="16">
        <f t="shared" si="6"/>
        <v>-44902</v>
      </c>
      <c r="H31" s="16">
        <f t="shared" si="6"/>
        <v>-8408.4</v>
      </c>
      <c r="I31" s="16">
        <f t="shared" si="6"/>
        <v>-57930.4</v>
      </c>
      <c r="J31" s="16">
        <f t="shared" si="6"/>
        <v>-39996</v>
      </c>
      <c r="K31" s="16">
        <f t="shared" si="6"/>
        <v>-35349.6</v>
      </c>
      <c r="L31" s="16">
        <f t="shared" si="6"/>
        <v>-29515.2</v>
      </c>
      <c r="M31" s="16">
        <f t="shared" si="6"/>
        <v>-16803.6</v>
      </c>
      <c r="N31" s="16">
        <f t="shared" si="6"/>
        <v>-12856.8</v>
      </c>
      <c r="O31" s="32">
        <f aca="true" t="shared" si="7" ref="O31:O57">SUM(B31:N31)</f>
        <v>-428089.19999999995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41</v>
      </c>
      <c r="B32" s="31">
        <f>SUM(B33:B50)</f>
        <v>-7040.49</v>
      </c>
      <c r="C32" s="31">
        <f aca="true" t="shared" si="8" ref="C32:O32">SUM(C33:C50)</f>
        <v>-5142.75</v>
      </c>
      <c r="D32" s="31">
        <f t="shared" si="8"/>
        <v>-4737.12</v>
      </c>
      <c r="E32" s="31">
        <f t="shared" si="8"/>
        <v>-1405.2</v>
      </c>
      <c r="F32" s="31">
        <f t="shared" si="8"/>
        <v>-3925.87</v>
      </c>
      <c r="G32" s="31">
        <f t="shared" si="8"/>
        <v>-6171.3</v>
      </c>
      <c r="H32" s="31">
        <f t="shared" si="8"/>
        <v>-1709.81</v>
      </c>
      <c r="I32" s="31">
        <f t="shared" si="8"/>
        <v>-4838.53</v>
      </c>
      <c r="J32" s="31">
        <f t="shared" si="8"/>
        <v>-4432.9</v>
      </c>
      <c r="K32" s="31">
        <f t="shared" si="8"/>
        <v>-5823.62</v>
      </c>
      <c r="L32" s="31">
        <f t="shared" si="8"/>
        <v>-5446.97</v>
      </c>
      <c r="M32" s="31">
        <f t="shared" si="8"/>
        <v>-2665.54</v>
      </c>
      <c r="N32" s="31">
        <f t="shared" si="8"/>
        <v>-1405.21</v>
      </c>
      <c r="O32" s="31">
        <f t="shared" si="8"/>
        <v>-54745.310000000005</v>
      </c>
    </row>
    <row r="33" spans="1:26" ht="18.75" customHeight="1">
      <c r="A33" s="27" t="s">
        <v>42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7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43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7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44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7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45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7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46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7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73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7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74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7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47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7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75</v>
      </c>
      <c r="B41" s="33">
        <v>-7040.49</v>
      </c>
      <c r="C41" s="33">
        <v>-5142.75</v>
      </c>
      <c r="D41" s="33">
        <v>-4737.12</v>
      </c>
      <c r="E41" s="33">
        <v>-1405.2</v>
      </c>
      <c r="F41" s="33">
        <v>-3925.87</v>
      </c>
      <c r="G41" s="33">
        <v>-6171.3</v>
      </c>
      <c r="H41" s="33">
        <v>-1014.06</v>
      </c>
      <c r="I41" s="33">
        <v>-4838.53</v>
      </c>
      <c r="J41" s="33">
        <v>-4432.9</v>
      </c>
      <c r="K41" s="33">
        <v>-5823.62</v>
      </c>
      <c r="L41" s="33">
        <v>-5446.97</v>
      </c>
      <c r="M41" s="33">
        <v>-2665.54</v>
      </c>
      <c r="N41" s="33">
        <v>-1405.21</v>
      </c>
      <c r="O41" s="33">
        <f t="shared" si="7"/>
        <v>-54049.560000000005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76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 aca="true" t="shared" si="9" ref="O42:O50">SUM(B42:N42)</f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77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-695.75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 t="shared" si="9"/>
        <v>-695.75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 t="s">
        <v>78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f t="shared" si="9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2" t="s">
        <v>79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f t="shared" si="9"/>
        <v>0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2" t="s">
        <v>80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f t="shared" si="9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12" t="s">
        <v>81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f t="shared" si="9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2" t="s">
        <v>82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f t="shared" si="9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2" t="s">
        <v>83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f t="shared" si="9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2" t="s">
        <v>84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f t="shared" si="9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26" t="s">
        <v>85</v>
      </c>
      <c r="B52" s="35">
        <v>0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3">
        <f t="shared" si="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26" t="s">
        <v>86</v>
      </c>
      <c r="B53" s="35">
        <v>0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3">
        <f t="shared" si="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26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3"/>
      <c r="P54"/>
      <c r="Q54" s="43"/>
      <c r="R54"/>
      <c r="S54"/>
      <c r="T54"/>
      <c r="U54"/>
      <c r="V54"/>
      <c r="W54"/>
      <c r="X54"/>
      <c r="Y54"/>
      <c r="Z54"/>
    </row>
    <row r="55" spans="1:26" ht="18.75" customHeight="1">
      <c r="A55" s="14" t="s">
        <v>48</v>
      </c>
      <c r="B55" s="36">
        <f aca="true" t="shared" si="10" ref="B55:N55">+B18+B29</f>
        <v>959859.25</v>
      </c>
      <c r="C55" s="36">
        <f t="shared" si="10"/>
        <v>665915.86</v>
      </c>
      <c r="D55" s="36">
        <f t="shared" si="10"/>
        <v>628131.54</v>
      </c>
      <c r="E55" s="36">
        <f t="shared" si="10"/>
        <v>190135.68999999997</v>
      </c>
      <c r="F55" s="36">
        <f t="shared" si="10"/>
        <v>538470.4800000001</v>
      </c>
      <c r="G55" s="36">
        <f t="shared" si="10"/>
        <v>833153.3799999999</v>
      </c>
      <c r="H55" s="36">
        <f t="shared" si="10"/>
        <v>137535.81999999998</v>
      </c>
      <c r="I55" s="36">
        <f t="shared" si="10"/>
        <v>639313.7000000001</v>
      </c>
      <c r="J55" s="36">
        <f t="shared" si="10"/>
        <v>585747.8500000001</v>
      </c>
      <c r="K55" s="36">
        <f t="shared" si="10"/>
        <v>793016.76</v>
      </c>
      <c r="L55" s="36">
        <f t="shared" si="10"/>
        <v>747835.61</v>
      </c>
      <c r="M55" s="36">
        <f t="shared" si="10"/>
        <v>373884.08</v>
      </c>
      <c r="N55" s="36">
        <f t="shared" si="10"/>
        <v>181787.09000000003</v>
      </c>
      <c r="O55" s="36">
        <f>SUM(B55:N55)</f>
        <v>7274787.11</v>
      </c>
      <c r="P55"/>
      <c r="Q55"/>
      <c r="R55"/>
      <c r="S55"/>
      <c r="T55"/>
      <c r="U55"/>
      <c r="V55"/>
      <c r="W55"/>
      <c r="X55"/>
      <c r="Y55"/>
      <c r="Z55"/>
    </row>
    <row r="56" spans="1:19" ht="18.75" customHeight="1">
      <c r="A56" s="37" t="s">
        <v>49</v>
      </c>
      <c r="B56" s="33">
        <v>0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16">
        <f t="shared" si="7"/>
        <v>0</v>
      </c>
      <c r="P56"/>
      <c r="Q56"/>
      <c r="R56"/>
      <c r="S56"/>
    </row>
    <row r="57" spans="1:19" ht="18.75" customHeight="1">
      <c r="A57" s="37" t="s">
        <v>50</v>
      </c>
      <c r="B57" s="33">
        <v>0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16">
        <f t="shared" si="7"/>
        <v>0</v>
      </c>
      <c r="P57"/>
      <c r="Q57"/>
      <c r="R57"/>
      <c r="S57"/>
    </row>
    <row r="58" spans="1:19" ht="15.75">
      <c r="A58" s="38"/>
      <c r="B58" s="39"/>
      <c r="C58" s="39"/>
      <c r="D58" s="40"/>
      <c r="E58" s="40"/>
      <c r="F58" s="40"/>
      <c r="G58" s="40"/>
      <c r="H58" s="40"/>
      <c r="I58" s="39"/>
      <c r="J58" s="40"/>
      <c r="K58" s="40"/>
      <c r="L58" s="40"/>
      <c r="M58" s="40"/>
      <c r="N58" s="40"/>
      <c r="O58" s="41"/>
      <c r="P58" s="42"/>
      <c r="Q58"/>
      <c r="R58" s="43"/>
      <c r="S58"/>
    </row>
    <row r="59" spans="1:19" ht="12.75" customHeight="1">
      <c r="A59" s="44"/>
      <c r="B59" s="45"/>
      <c r="C59" s="45"/>
      <c r="D59" s="46"/>
      <c r="E59" s="46"/>
      <c r="F59" s="46"/>
      <c r="G59" s="46"/>
      <c r="H59" s="46"/>
      <c r="I59" s="45"/>
      <c r="J59" s="46"/>
      <c r="K59" s="46"/>
      <c r="L59" s="46"/>
      <c r="M59" s="46"/>
      <c r="N59" s="46"/>
      <c r="O59" s="47"/>
      <c r="P59" s="42"/>
      <c r="Q59"/>
      <c r="R59" s="43"/>
      <c r="S59"/>
    </row>
    <row r="60" spans="1:17" ht="15" customHeight="1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50"/>
      <c r="Q60"/>
    </row>
    <row r="61" spans="1:17" ht="18.75" customHeight="1">
      <c r="A61" s="14" t="s">
        <v>52</v>
      </c>
      <c r="B61" s="51">
        <f aca="true" t="shared" si="11" ref="B61:O61">SUM(B62:B72)</f>
        <v>959859.26</v>
      </c>
      <c r="C61" s="51">
        <f t="shared" si="11"/>
        <v>665915.86</v>
      </c>
      <c r="D61" s="51">
        <f t="shared" si="11"/>
        <v>628131.54</v>
      </c>
      <c r="E61" s="51">
        <f t="shared" si="11"/>
        <v>190135.69</v>
      </c>
      <c r="F61" s="51">
        <f t="shared" si="11"/>
        <v>538470.49</v>
      </c>
      <c r="G61" s="51">
        <f t="shared" si="11"/>
        <v>833153.37</v>
      </c>
      <c r="H61" s="51">
        <f t="shared" si="11"/>
        <v>137535.82</v>
      </c>
      <c r="I61" s="51">
        <f t="shared" si="11"/>
        <v>639313.7</v>
      </c>
      <c r="J61" s="51">
        <f t="shared" si="11"/>
        <v>585747.86</v>
      </c>
      <c r="K61" s="51">
        <f t="shared" si="11"/>
        <v>793016.75</v>
      </c>
      <c r="L61" s="51">
        <f t="shared" si="11"/>
        <v>747835.61</v>
      </c>
      <c r="M61" s="51">
        <f t="shared" si="11"/>
        <v>373884.08</v>
      </c>
      <c r="N61" s="51">
        <f t="shared" si="11"/>
        <v>181787.09</v>
      </c>
      <c r="O61" s="36">
        <f t="shared" si="11"/>
        <v>7274787.120000001</v>
      </c>
      <c r="Q61"/>
    </row>
    <row r="62" spans="1:18" ht="18.75" customHeight="1">
      <c r="A62" s="26" t="s">
        <v>53</v>
      </c>
      <c r="B62" s="51">
        <v>787372.81</v>
      </c>
      <c r="C62" s="51">
        <v>476301.82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36">
        <f>SUM(B62:N62)</f>
        <v>1263674.6300000001</v>
      </c>
      <c r="P62"/>
      <c r="Q62"/>
      <c r="R62" s="43"/>
    </row>
    <row r="63" spans="1:16" ht="18.75" customHeight="1">
      <c r="A63" s="26" t="s">
        <v>54</v>
      </c>
      <c r="B63" s="51">
        <v>172486.45</v>
      </c>
      <c r="C63" s="51">
        <v>189614.04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36">
        <f aca="true" t="shared" si="12" ref="O63:O72">SUM(B63:N63)</f>
        <v>362100.49</v>
      </c>
      <c r="P63"/>
    </row>
    <row r="64" spans="1:17" ht="18.75" customHeight="1">
      <c r="A64" s="26" t="s">
        <v>55</v>
      </c>
      <c r="B64" s="52">
        <v>0</v>
      </c>
      <c r="C64" s="52">
        <v>0</v>
      </c>
      <c r="D64" s="31">
        <v>628131.54</v>
      </c>
      <c r="E64" s="52">
        <v>0</v>
      </c>
      <c r="F64" s="52">
        <v>0</v>
      </c>
      <c r="G64" s="52">
        <v>0</v>
      </c>
      <c r="H64" s="51">
        <v>137535.82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31">
        <f t="shared" si="12"/>
        <v>765667.3600000001</v>
      </c>
      <c r="Q64"/>
    </row>
    <row r="65" spans="1:18" ht="18.75" customHeight="1">
      <c r="A65" s="26" t="s">
        <v>56</v>
      </c>
      <c r="B65" s="52">
        <v>0</v>
      </c>
      <c r="C65" s="52">
        <v>0</v>
      </c>
      <c r="D65" s="52">
        <v>0</v>
      </c>
      <c r="E65" s="31">
        <v>190135.69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36">
        <f t="shared" si="12"/>
        <v>190135.69</v>
      </c>
      <c r="R65"/>
    </row>
    <row r="66" spans="1:19" ht="18.75" customHeight="1">
      <c r="A66" s="26" t="s">
        <v>57</v>
      </c>
      <c r="B66" s="52">
        <v>0</v>
      </c>
      <c r="C66" s="52">
        <v>0</v>
      </c>
      <c r="D66" s="52">
        <v>0</v>
      </c>
      <c r="E66" s="52">
        <v>0</v>
      </c>
      <c r="F66" s="31">
        <v>538470.49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31">
        <f t="shared" si="12"/>
        <v>538470.49</v>
      </c>
      <c r="S66"/>
    </row>
    <row r="67" spans="1:20" ht="18.75" customHeight="1">
      <c r="A67" s="26" t="s">
        <v>58</v>
      </c>
      <c r="B67" s="52">
        <v>0</v>
      </c>
      <c r="C67" s="52">
        <v>0</v>
      </c>
      <c r="D67" s="52">
        <v>0</v>
      </c>
      <c r="E67" s="52">
        <v>0</v>
      </c>
      <c r="F67" s="52">
        <v>0</v>
      </c>
      <c r="G67" s="51">
        <v>833153.37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36">
        <f t="shared" si="12"/>
        <v>833153.37</v>
      </c>
      <c r="T67"/>
    </row>
    <row r="68" spans="1:21" ht="18.75" customHeight="1">
      <c r="A68" s="26" t="s">
        <v>59</v>
      </c>
      <c r="B68" s="52">
        <v>0</v>
      </c>
      <c r="C68" s="52">
        <v>0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1">
        <v>639313.7</v>
      </c>
      <c r="J68" s="52">
        <v>0</v>
      </c>
      <c r="K68" s="52">
        <v>0</v>
      </c>
      <c r="L68" s="52">
        <v>0</v>
      </c>
      <c r="M68" s="52">
        <v>0</v>
      </c>
      <c r="N68" s="52">
        <v>0</v>
      </c>
      <c r="O68" s="36">
        <f t="shared" si="12"/>
        <v>639313.7</v>
      </c>
      <c r="U68"/>
    </row>
    <row r="69" spans="1:22" ht="18.75" customHeight="1">
      <c r="A69" s="26" t="s">
        <v>60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31">
        <v>585747.86</v>
      </c>
      <c r="K69" s="52">
        <v>0</v>
      </c>
      <c r="L69" s="52">
        <v>0</v>
      </c>
      <c r="M69" s="52">
        <v>0</v>
      </c>
      <c r="N69" s="52">
        <v>0</v>
      </c>
      <c r="O69" s="36">
        <f t="shared" si="12"/>
        <v>585747.86</v>
      </c>
      <c r="V69"/>
    </row>
    <row r="70" spans="1:23" ht="18.75" customHeight="1">
      <c r="A70" s="26" t="s">
        <v>61</v>
      </c>
      <c r="B70" s="52">
        <v>0</v>
      </c>
      <c r="C70" s="52">
        <v>0</v>
      </c>
      <c r="D70" s="52">
        <v>0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31">
        <v>793016.75</v>
      </c>
      <c r="L70" s="31">
        <v>747835.61</v>
      </c>
      <c r="M70" s="52">
        <v>0</v>
      </c>
      <c r="N70" s="52">
        <v>0</v>
      </c>
      <c r="O70" s="36">
        <f t="shared" si="12"/>
        <v>1540852.3599999999</v>
      </c>
      <c r="P70"/>
      <c r="W70"/>
    </row>
    <row r="71" spans="1:25" ht="18.75" customHeight="1">
      <c r="A71" s="26" t="s">
        <v>62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31">
        <v>373884.08</v>
      </c>
      <c r="N71" s="52">
        <v>0</v>
      </c>
      <c r="O71" s="36">
        <f t="shared" si="12"/>
        <v>373884.08</v>
      </c>
      <c r="R71"/>
      <c r="Y71"/>
    </row>
    <row r="72" spans="1:26" ht="18.75" customHeight="1">
      <c r="A72" s="38" t="s">
        <v>63</v>
      </c>
      <c r="B72" s="53">
        <v>0</v>
      </c>
      <c r="C72" s="53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4">
        <v>181787.09</v>
      </c>
      <c r="O72" s="55">
        <f t="shared" si="12"/>
        <v>181787.09</v>
      </c>
      <c r="P72"/>
      <c r="S72"/>
      <c r="Z72"/>
    </row>
    <row r="73" spans="1:12" ht="21" customHeight="1">
      <c r="A73" s="56" t="s">
        <v>51</v>
      </c>
      <c r="B73" s="57"/>
      <c r="C73" s="57"/>
      <c r="D73"/>
      <c r="E73"/>
      <c r="F73"/>
      <c r="G73"/>
      <c r="H73" s="58"/>
      <c r="I73" s="58"/>
      <c r="J73"/>
      <c r="K73"/>
      <c r="L73"/>
    </row>
    <row r="74" spans="1:14" ht="15.7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</row>
    <row r="75" spans="2:12" ht="13.5">
      <c r="B75" s="57"/>
      <c r="C75" s="57"/>
      <c r="D75"/>
      <c r="E75"/>
      <c r="F75"/>
      <c r="G75"/>
      <c r="H75" s="58"/>
      <c r="I75" s="58"/>
      <c r="J75"/>
      <c r="K75"/>
      <c r="L75"/>
    </row>
    <row r="76" spans="2:12" ht="13.5">
      <c r="B76" s="57"/>
      <c r="C76" s="57"/>
      <c r="D76"/>
      <c r="E76"/>
      <c r="F76"/>
      <c r="G76"/>
      <c r="H76"/>
      <c r="I76"/>
      <c r="J76"/>
      <c r="K76"/>
      <c r="L76"/>
    </row>
    <row r="77" spans="2:12" ht="13.5">
      <c r="B77"/>
      <c r="C77"/>
      <c r="D77"/>
      <c r="E77"/>
      <c r="F77"/>
      <c r="G77"/>
      <c r="H77" s="59"/>
      <c r="I77" s="59"/>
      <c r="J77" s="60"/>
      <c r="K77" s="60"/>
      <c r="L77" s="60"/>
    </row>
    <row r="78" spans="2:12" ht="13.5">
      <c r="B78"/>
      <c r="C78"/>
      <c r="D78"/>
      <c r="E78"/>
      <c r="F78"/>
      <c r="G78"/>
      <c r="H78"/>
      <c r="I78"/>
      <c r="J78"/>
      <c r="K78"/>
      <c r="L78"/>
    </row>
    <row r="79" spans="2:12" ht="13.5">
      <c r="B79"/>
      <c r="C79"/>
      <c r="D79"/>
      <c r="E79"/>
      <c r="F79"/>
      <c r="G79"/>
      <c r="H79"/>
      <c r="I79"/>
      <c r="J79"/>
      <c r="K79"/>
      <c r="L79"/>
    </row>
    <row r="80" spans="2:12" ht="13.5">
      <c r="B80"/>
      <c r="C80"/>
      <c r="D80"/>
      <c r="E80"/>
      <c r="F80"/>
      <c r="G80"/>
      <c r="H80"/>
      <c r="I80"/>
      <c r="J80"/>
      <c r="K80"/>
      <c r="L80"/>
    </row>
    <row r="81" spans="2:12" ht="13.5">
      <c r="B81"/>
      <c r="C81"/>
      <c r="D81"/>
      <c r="E81"/>
      <c r="F81"/>
      <c r="G81"/>
      <c r="H81"/>
      <c r="I81"/>
      <c r="J81"/>
      <c r="K81"/>
      <c r="L81"/>
    </row>
    <row r="82" spans="2:12" ht="13.5">
      <c r="B82"/>
      <c r="C82"/>
      <c r="D82"/>
      <c r="E82"/>
      <c r="F82"/>
      <c r="G82"/>
      <c r="H82"/>
      <c r="I82"/>
      <c r="J82"/>
      <c r="K82"/>
      <c r="L82"/>
    </row>
    <row r="83" spans="2:12" ht="13.5">
      <c r="B83"/>
      <c r="C83"/>
      <c r="D83"/>
      <c r="E83"/>
      <c r="F83"/>
      <c r="G83"/>
      <c r="H83"/>
      <c r="I83"/>
      <c r="J83"/>
      <c r="K83"/>
      <c r="L83"/>
    </row>
    <row r="84" ht="13.5">
      <c r="K84"/>
    </row>
    <row r="85" ht="13.5">
      <c r="L85"/>
    </row>
    <row r="86" ht="13.5">
      <c r="M86"/>
    </row>
    <row r="87" ht="13.5">
      <c r="N87"/>
    </row>
    <row r="114" spans="2:14" ht="13.5"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</row>
    <row r="116" spans="2:14" ht="13.5"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2022-07-29T17:43:16Z</dcterms:modified>
  <cp:category/>
  <cp:version/>
  <cp:contentType/>
  <cp:contentStatus/>
</cp:coreProperties>
</file>