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<sst xmlns="http://schemas.openxmlformats.org/spreadsheetml/2006/main" count="77" uniqueCount="76">
  <si>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</si>
  <si>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</si>
  <si>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</si>
  <si>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</si>
  <si>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</si>
  <si>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</si>
  <si>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</si>
  <si>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</si>
  <si>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</si>
  <si>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</si>
  <si>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</si>
  <si>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</si>
  <si>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</si>
  <si>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</si>
  <si>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</si>
  <si>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</si>
  <si>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</si>
  <si>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</si>
  <si>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</si>
  <si>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</si>
  <si>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</si>
  <si>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</si>
  <si>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</si>
  <si>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</si>
  <si>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</si>
  <si>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</si>
  <si>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</si>
  <si>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</si>
  <si>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</si>
  <si>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</si>
  <si>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</si>
  <si>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</si>
  <si>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</si>
  <si>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</si>
  <si>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</si>
  <si>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</si>
  <si>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</si>
  <si>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</si>
  <si>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</si>
  <si>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</si>
  <si>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</si>
  <si>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</si>
  <si>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</si>
  <si>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</si>
  <si>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</si>
  <si>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</si>
  <si>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</si>
  <si>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</si>
  <si>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</si>
  <si>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</si>
  <si>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</si>
  <si>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</si>
  <si>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</si>
  <si>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</si>
  <si>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</si>
  <si>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</si>
  <si>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</si>
  <si>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</si>
  <si>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</si>
  <si>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</si>
  <si>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</si>
  <si>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</si>
  <si>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</si>
  <si>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</si>
  <si>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</si>
  <si>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20/07/22 - VENCIMENTO 27/07/22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</si>
  <si>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</si>
  <si>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</si>
  <si>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</si>
  <si>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</si>
  <si>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</si>
  <si>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</si>
  <si>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</si>
  <si>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4. Remuneração Bruta do Operador (4.1 + 4.2 + 4.3 + 4.4 + 4.5 + 4.6 + 4.7 + 4.8)</t>
  </si>
  <si>
    <t>5.3. Revisão de Remuneração pelo Transporte Coletivo ¹</t>
  </si>
  <si>
    <t>¹ Revisões de junho: passageiros (81.923 pass.), fator de transição e ar condicionado.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</si>
</sst>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33" borderId="4" xfId="0" applyFont="1" applyFill="1" applyBorder="1" applyAlignment="1">
      <alignment horizontal="left" vertical="center" indent="2"/>
    </xf>
    <xf numFmtId="171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48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47</v>
      </c>
      <c r="B4" s="59" t="s">
        <v>46</v>
      </c>
      <c r="C4" s="60"/>
      <c r="D4" s="60"/>
      <c r="E4" s="60"/>
      <c r="F4" s="60"/>
      <c r="G4" s="60"/>
      <c r="H4" s="60"/>
      <c r="I4" s="60"/>
      <c r="J4" s="60"/>
      <c r="K4" s="58" t="s">
        <v>45</v>
      </c>
    </row>
    <row r="5" spans="1:11" ht="43.5" customHeight="1">
      <c r="A5" s="58"/>
      <c r="B5" s="49" t="s">
        <v>58</v>
      </c>
      <c r="C5" s="49" t="s">
        <v>44</v>
      </c>
      <c r="D5" s="50" t="s">
        <v>59</v>
      </c>
      <c r="E5" s="50" t="s">
        <v>60</v>
      </c>
      <c r="F5" s="50" t="s">
        <v>61</v>
      </c>
      <c r="G5" s="49" t="s">
        <v>62</v>
      </c>
      <c r="H5" s="50" t="s">
        <v>59</v>
      </c>
      <c r="I5" s="49" t="s">
        <v>43</v>
      </c>
      <c r="J5" s="49" t="s">
        <v>63</v>
      </c>
      <c r="K5" s="58"/>
    </row>
    <row r="6" spans="1:11" ht="18.75" customHeight="1">
      <c r="A6" s="58"/>
      <c r="B6" s="48" t="s">
        <v>42</v>
      </c>
      <c r="C6" s="48" t="s">
        <v>41</v>
      </c>
      <c r="D6" s="48" t="s">
        <v>40</v>
      </c>
      <c r="E6" s="48" t="s">
        <v>39</v>
      </c>
      <c r="F6" s="48" t="s">
        <v>38</v>
      </c>
      <c r="G6" s="48" t="s">
        <v>37</v>
      </c>
      <c r="H6" s="48" t="s">
        <v>36</v>
      </c>
      <c r="I6" s="48" t="s">
        <v>35</v>
      </c>
      <c r="J6" s="48" t="s">
        <v>34</v>
      </c>
      <c r="K6" s="58"/>
    </row>
    <row r="7" spans="1:14" ht="16.5" customHeight="1">
      <c r="A7" s="13" t="s">
        <v>33</v>
      </c>
      <c r="B7" s="47">
        <f aca="true" t="shared" si="0" ref="B7:K7">B8+B11</f>
        <v>308296</v>
      </c>
      <c r="C7" s="47">
        <f t="shared" si="0"/>
        <v>252210</v>
      </c>
      <c r="D7" s="47">
        <f t="shared" si="0"/>
        <v>322093</v>
      </c>
      <c r="E7" s="47">
        <f t="shared" si="0"/>
        <v>171072</v>
      </c>
      <c r="F7" s="47">
        <f t="shared" si="0"/>
        <v>208300</v>
      </c>
      <c r="G7" s="47">
        <f t="shared" si="0"/>
        <v>207871</v>
      </c>
      <c r="H7" s="47">
        <f t="shared" si="0"/>
        <v>246314</v>
      </c>
      <c r="I7" s="47">
        <f t="shared" si="0"/>
        <v>353903</v>
      </c>
      <c r="J7" s="47">
        <f t="shared" si="0"/>
        <v>115915</v>
      </c>
      <c r="K7" s="47">
        <f t="shared" si="0"/>
        <v>2185974</v>
      </c>
      <c r="L7" s="46"/>
      <c r="M7"/>
      <c r="N7"/>
    </row>
    <row r="8" spans="1:14" ht="16.5" customHeight="1">
      <c r="A8" s="44" t="s">
        <v>32</v>
      </c>
      <c r="B8" s="45">
        <f aca="true" t="shared" si="1" ref="B8:J8">+B9+B10</f>
        <v>17774</v>
      </c>
      <c r="C8" s="45">
        <f t="shared" si="1"/>
        <v>18103</v>
      </c>
      <c r="D8" s="45">
        <f t="shared" si="1"/>
        <v>17967</v>
      </c>
      <c r="E8" s="45">
        <f t="shared" si="1"/>
        <v>11663</v>
      </c>
      <c r="F8" s="45">
        <f t="shared" si="1"/>
        <v>12682</v>
      </c>
      <c r="G8" s="45">
        <f t="shared" si="1"/>
        <v>6719</v>
      </c>
      <c r="H8" s="45">
        <f t="shared" si="1"/>
        <v>5994</v>
      </c>
      <c r="I8" s="45">
        <f t="shared" si="1"/>
        <v>18967</v>
      </c>
      <c r="J8" s="45">
        <f t="shared" si="1"/>
        <v>3844</v>
      </c>
      <c r="K8" s="38">
        <f>SUM(B8:J8)</f>
        <v>113713</v>
      </c>
      <c r="L8"/>
      <c r="M8"/>
      <c r="N8"/>
    </row>
    <row r="9" spans="1:14" ht="16.5" customHeight="1">
      <c r="A9" s="22" t="s">
        <v>31</v>
      </c>
      <c r="B9" s="45">
        <v>17720</v>
      </c>
      <c r="C9" s="45">
        <v>18099</v>
      </c>
      <c r="D9" s="45">
        <v>17960</v>
      </c>
      <c r="E9" s="45">
        <v>11517</v>
      </c>
      <c r="F9" s="45">
        <v>12670</v>
      </c>
      <c r="G9" s="45">
        <v>6717</v>
      </c>
      <c r="H9" s="45">
        <v>5994</v>
      </c>
      <c r="I9" s="45">
        <v>18880</v>
      </c>
      <c r="J9" s="45">
        <v>3844</v>
      </c>
      <c r="K9" s="38">
        <f>SUM(B9:J9)</f>
        <v>113401</v>
      </c>
      <c r="L9"/>
      <c r="M9"/>
      <c r="N9"/>
    </row>
    <row r="10" spans="1:14" ht="16.5" customHeight="1">
      <c r="A10" s="22" t="s">
        <v>30</v>
      </c>
      <c r="B10" s="45">
        <v>54</v>
      </c>
      <c r="C10" s="45">
        <v>4</v>
      </c>
      <c r="D10" s="45">
        <v>7</v>
      </c>
      <c r="E10" s="45">
        <v>146</v>
      </c>
      <c r="F10" s="45">
        <v>12</v>
      </c>
      <c r="G10" s="45">
        <v>2</v>
      </c>
      <c r="H10" s="45">
        <v>0</v>
      </c>
      <c r="I10" s="45">
        <v>87</v>
      </c>
      <c r="J10" s="45">
        <v>0</v>
      </c>
      <c r="K10" s="38">
        <f>SUM(B10:J10)</f>
        <v>312</v>
      </c>
      <c r="L10"/>
      <c r="M10"/>
      <c r="N10"/>
    </row>
    <row r="11" spans="1:14" ht="16.5" customHeight="1">
      <c r="A11" s="44" t="s">
        <v>29</v>
      </c>
      <c r="B11" s="43">
        <v>290522</v>
      </c>
      <c r="C11" s="43">
        <v>234107</v>
      </c>
      <c r="D11" s="43">
        <v>304126</v>
      </c>
      <c r="E11" s="43">
        <v>159409</v>
      </c>
      <c r="F11" s="43">
        <v>195618</v>
      </c>
      <c r="G11" s="43">
        <v>201152</v>
      </c>
      <c r="H11" s="43">
        <v>240320</v>
      </c>
      <c r="I11" s="43">
        <v>334936</v>
      </c>
      <c r="J11" s="43">
        <v>112071</v>
      </c>
      <c r="K11" s="38">
        <f>SUM(B11:J11)</f>
        <v>2072261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28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69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27</v>
      </c>
      <c r="B16" s="39">
        <v>1.118905930438668</v>
      </c>
      <c r="C16" s="39">
        <v>1.173852252817553</v>
      </c>
      <c r="D16" s="39">
        <v>1.027224998684759</v>
      </c>
      <c r="E16" s="39">
        <v>1.363599028021109</v>
      </c>
      <c r="F16" s="39">
        <v>1.062317989413626</v>
      </c>
      <c r="G16" s="39">
        <v>1.15446705623752</v>
      </c>
      <c r="H16" s="39">
        <v>1.110470145560307</v>
      </c>
      <c r="I16" s="39">
        <v>1.060704634815415</v>
      </c>
      <c r="J16" s="39">
        <v>1.017967624438267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73</v>
      </c>
      <c r="B18" s="36">
        <f>SUM(B19:B27)</f>
        <v>1601429.79</v>
      </c>
      <c r="C18" s="36">
        <f aca="true" t="shared" si="2" ref="C18:J18">SUM(C19:C27)</f>
        <v>1516724.8499999999</v>
      </c>
      <c r="D18" s="36">
        <f t="shared" si="2"/>
        <v>1872379.45</v>
      </c>
      <c r="E18" s="36">
        <f t="shared" si="2"/>
        <v>1149616.1300000001</v>
      </c>
      <c r="F18" s="36">
        <f t="shared" si="2"/>
        <v>1154981.1500000001</v>
      </c>
      <c r="G18" s="36">
        <f t="shared" si="2"/>
        <v>1255713.7399999998</v>
      </c>
      <c r="H18" s="36">
        <f t="shared" si="2"/>
        <v>1151587.1200000003</v>
      </c>
      <c r="I18" s="36">
        <f t="shared" si="2"/>
        <v>1612202.23</v>
      </c>
      <c r="J18" s="36">
        <f t="shared" si="2"/>
        <v>560318.0199999999</v>
      </c>
      <c r="K18" s="36">
        <f>SUM(B18:J18)</f>
        <v>11874952.48</v>
      </c>
      <c r="L18"/>
      <c r="M18"/>
      <c r="N18"/>
    </row>
    <row r="19" spans="1:14" ht="16.5" customHeight="1">
      <c r="A19" s="35" t="s">
        <v>26</v>
      </c>
      <c r="B19" s="62">
        <f>ROUND((B13+B14)*B7,2)</f>
        <v>1384588.17</v>
      </c>
      <c r="C19" s="62">
        <f aca="true" t="shared" si="3" ref="C19:J19">ROUND((C13+C14)*C7,2)</f>
        <v>1244378.92</v>
      </c>
      <c r="D19" s="62">
        <f t="shared" si="3"/>
        <v>1761687.66</v>
      </c>
      <c r="E19" s="62">
        <f t="shared" si="3"/>
        <v>813515.79</v>
      </c>
      <c r="F19" s="62">
        <f t="shared" si="3"/>
        <v>1048248.92</v>
      </c>
      <c r="G19" s="62">
        <f t="shared" si="3"/>
        <v>1056691.44</v>
      </c>
      <c r="H19" s="62">
        <f t="shared" si="3"/>
        <v>996955.92</v>
      </c>
      <c r="I19" s="62">
        <f t="shared" si="3"/>
        <v>1446932.42</v>
      </c>
      <c r="J19" s="62">
        <f t="shared" si="3"/>
        <v>536245.97</v>
      </c>
      <c r="K19" s="30">
        <f>SUM(B19:J19)</f>
        <v>10289245.21</v>
      </c>
      <c r="L19"/>
      <c r="M19"/>
      <c r="N19"/>
    </row>
    <row r="20" spans="1:14" ht="16.5" customHeight="1">
      <c r="A20" s="18" t="s">
        <v>25</v>
      </c>
      <c r="B20" s="30">
        <f aca="true" t="shared" si="4" ref="B20:J20">IF(B16&lt;&gt;0,ROUND((B16-1)*B19,2),0)</f>
        <v>164635.74</v>
      </c>
      <c r="C20" s="30">
        <f t="shared" si="4"/>
        <v>216338.08</v>
      </c>
      <c r="D20" s="30">
        <f t="shared" si="4"/>
        <v>47961.94</v>
      </c>
      <c r="E20" s="30">
        <f t="shared" si="4"/>
        <v>295793.55</v>
      </c>
      <c r="F20" s="30">
        <f t="shared" si="4"/>
        <v>65324.77</v>
      </c>
      <c r="G20" s="30">
        <f t="shared" si="4"/>
        <v>163224.02</v>
      </c>
      <c r="H20" s="30">
        <f t="shared" si="4"/>
        <v>110133.87</v>
      </c>
      <c r="I20" s="30">
        <f t="shared" si="4"/>
        <v>87835.5</v>
      </c>
      <c r="J20" s="30">
        <f t="shared" si="4"/>
        <v>9635.07</v>
      </c>
      <c r="K20" s="30">
        <f aca="true" t="shared" si="5" ref="K18:K26">SUM(B20:J20)</f>
        <v>1160882.54</v>
      </c>
      <c r="L20"/>
      <c r="M20"/>
      <c r="N20"/>
    </row>
    <row r="21" spans="1:14" ht="16.5" customHeight="1">
      <c r="A21" s="18" t="s">
        <v>24</v>
      </c>
      <c r="B21" s="30">
        <v>48019.11</v>
      </c>
      <c r="C21" s="30">
        <v>50212.4</v>
      </c>
      <c r="D21" s="30">
        <v>54773.96</v>
      </c>
      <c r="E21" s="30">
        <v>35179.76</v>
      </c>
      <c r="F21" s="30">
        <v>37969.04</v>
      </c>
      <c r="G21" s="30">
        <v>32188.06</v>
      </c>
      <c r="H21" s="30">
        <v>39243.6</v>
      </c>
      <c r="I21" s="30">
        <v>71391.97</v>
      </c>
      <c r="J21" s="30">
        <v>18447.94</v>
      </c>
      <c r="K21" s="30">
        <f t="shared" si="5"/>
        <v>387425.84</v>
      </c>
      <c r="L21"/>
      <c r="M21"/>
      <c r="N21"/>
    </row>
    <row r="22" spans="1:14" ht="16.5" customHeight="1">
      <c r="A22" s="18" t="s">
        <v>23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22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1" t="s">
        <v>70</v>
      </c>
      <c r="B24" s="30">
        <v>1326.05</v>
      </c>
      <c r="C24" s="30">
        <v>1255.71</v>
      </c>
      <c r="D24" s="30">
        <v>1550.1</v>
      </c>
      <c r="E24" s="30">
        <v>953.51</v>
      </c>
      <c r="F24" s="30">
        <v>956.11</v>
      </c>
      <c r="G24" s="30">
        <v>1039.48</v>
      </c>
      <c r="H24" s="30">
        <v>953.51</v>
      </c>
      <c r="I24" s="30">
        <v>1336.47</v>
      </c>
      <c r="J24" s="30">
        <v>463.73</v>
      </c>
      <c r="K24" s="30">
        <f t="shared" si="5"/>
        <v>9834.67</v>
      </c>
      <c r="L24"/>
      <c r="M24"/>
      <c r="N24"/>
    </row>
    <row r="25" spans="1:14" ht="16.5" customHeight="1">
      <c r="A25" s="61" t="s">
        <v>71</v>
      </c>
      <c r="B25" s="30">
        <v>810.06</v>
      </c>
      <c r="C25" s="30">
        <v>790.68</v>
      </c>
      <c r="D25" s="30">
        <v>894.45</v>
      </c>
      <c r="E25" s="30">
        <v>525.45</v>
      </c>
      <c r="F25" s="30">
        <v>540.55</v>
      </c>
      <c r="G25" s="30">
        <v>622.9</v>
      </c>
      <c r="H25" s="30">
        <v>626.6</v>
      </c>
      <c r="I25" s="30">
        <v>952.55</v>
      </c>
      <c r="J25" s="30">
        <v>301.83</v>
      </c>
      <c r="K25" s="30">
        <f t="shared" si="5"/>
        <v>6065.07</v>
      </c>
      <c r="L25"/>
      <c r="M25"/>
      <c r="N25"/>
    </row>
    <row r="26" spans="1:14" ht="16.5" customHeight="1">
      <c r="A26" s="61" t="s">
        <v>72</v>
      </c>
      <c r="B26" s="30">
        <v>321.23</v>
      </c>
      <c r="C26" s="30">
        <v>290.2</v>
      </c>
      <c r="D26" s="30">
        <v>323.05</v>
      </c>
      <c r="E26" s="30">
        <v>189.21</v>
      </c>
      <c r="F26" s="30">
        <v>212.33</v>
      </c>
      <c r="G26" s="30">
        <v>218.41</v>
      </c>
      <c r="H26" s="30">
        <v>214.76</v>
      </c>
      <c r="I26" s="30">
        <v>294.46</v>
      </c>
      <c r="J26" s="30">
        <v>113.16</v>
      </c>
      <c r="K26" s="30">
        <f t="shared" si="5"/>
        <v>2176.81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21</v>
      </c>
      <c r="B29" s="30">
        <f aca="true" t="shared" si="6" ref="B29:J29">+B30+B35+B47</f>
        <v>-146754.94</v>
      </c>
      <c r="C29" s="30">
        <f t="shared" si="6"/>
        <v>-91179.67000000001</v>
      </c>
      <c r="D29" s="30">
        <f t="shared" si="6"/>
        <v>1131507.78</v>
      </c>
      <c r="E29" s="30">
        <f t="shared" si="6"/>
        <v>-128355.09000000001</v>
      </c>
      <c r="F29" s="30">
        <f t="shared" si="6"/>
        <v>-61003.329999999994</v>
      </c>
      <c r="G29" s="30">
        <f t="shared" si="6"/>
        <v>-121200.23</v>
      </c>
      <c r="H29" s="30">
        <f t="shared" si="6"/>
        <v>890539.14</v>
      </c>
      <c r="I29" s="30">
        <f t="shared" si="6"/>
        <v>-112844.89000000001</v>
      </c>
      <c r="J29" s="30">
        <f t="shared" si="6"/>
        <v>-33351.66</v>
      </c>
      <c r="K29" s="30">
        <f aca="true" t="shared" si="7" ref="K29:K37">SUM(B29:J29)</f>
        <v>1327357.11</v>
      </c>
      <c r="L29"/>
      <c r="M29"/>
      <c r="N29"/>
    </row>
    <row r="30" spans="1:14" ht="16.5" customHeight="1">
      <c r="A30" s="18" t="s">
        <v>20</v>
      </c>
      <c r="B30" s="30">
        <f aca="true" t="shared" si="8" ref="B30:J30">B31+B32+B33+B34</f>
        <v>-139349.47</v>
      </c>
      <c r="C30" s="30">
        <f t="shared" si="8"/>
        <v>-87751.38</v>
      </c>
      <c r="D30" s="30">
        <f t="shared" si="8"/>
        <v>-100339.9</v>
      </c>
      <c r="E30" s="30">
        <f t="shared" si="8"/>
        <v>-124933.99</v>
      </c>
      <c r="F30" s="30">
        <f t="shared" si="8"/>
        <v>-55748</v>
      </c>
      <c r="G30" s="30">
        <f t="shared" si="8"/>
        <v>-119088.81</v>
      </c>
      <c r="H30" s="30">
        <f t="shared" si="8"/>
        <v>-42910.28</v>
      </c>
      <c r="I30" s="30">
        <f t="shared" si="8"/>
        <v>-108878.49</v>
      </c>
      <c r="J30" s="30">
        <f t="shared" si="8"/>
        <v>-24875</v>
      </c>
      <c r="K30" s="30">
        <f t="shared" si="7"/>
        <v>-803875.3200000001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-77968</v>
      </c>
      <c r="C31" s="30">
        <f aca="true" t="shared" si="9" ref="C31:J31">-ROUND((C9)*$E$3,2)</f>
        <v>-79635.6</v>
      </c>
      <c r="D31" s="30">
        <f t="shared" si="9"/>
        <v>-79024</v>
      </c>
      <c r="E31" s="30">
        <f t="shared" si="9"/>
        <v>-50674.8</v>
      </c>
      <c r="F31" s="30">
        <f t="shared" si="9"/>
        <v>-55748</v>
      </c>
      <c r="G31" s="30">
        <f t="shared" si="9"/>
        <v>-29554.8</v>
      </c>
      <c r="H31" s="30">
        <f t="shared" si="9"/>
        <v>-26373.6</v>
      </c>
      <c r="I31" s="30">
        <f t="shared" si="9"/>
        <v>-83072</v>
      </c>
      <c r="J31" s="30">
        <f t="shared" si="9"/>
        <v>-16913.6</v>
      </c>
      <c r="K31" s="30">
        <f t="shared" si="7"/>
        <v>-498964.39999999997</v>
      </c>
      <c r="L31" s="28"/>
      <c r="M31"/>
      <c r="N31"/>
    </row>
    <row r="32" spans="1:14" ht="16.5" customHeight="1">
      <c r="A32" s="25" t="s">
        <v>19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30">
        <v>-61381.47</v>
      </c>
      <c r="C34" s="30">
        <v>-8115.78</v>
      </c>
      <c r="D34" s="30">
        <v>-21315.9</v>
      </c>
      <c r="E34" s="30">
        <v>-74259.19</v>
      </c>
      <c r="F34" s="26">
        <v>0</v>
      </c>
      <c r="G34" s="30">
        <v>-89534.01</v>
      </c>
      <c r="H34" s="30">
        <v>-16536.68</v>
      </c>
      <c r="I34" s="30">
        <v>-25806.49</v>
      </c>
      <c r="J34" s="30">
        <v>-7961.4</v>
      </c>
      <c r="K34" s="30">
        <f t="shared" si="7"/>
        <v>-304910.92</v>
      </c>
      <c r="L34"/>
      <c r="M34"/>
      <c r="N34"/>
    </row>
    <row r="35" spans="1:14" s="23" customFormat="1" ht="16.5" customHeight="1">
      <c r="A35" s="18" t="s">
        <v>16</v>
      </c>
      <c r="B35" s="27">
        <f aca="true" t="shared" si="10" ref="B35:J35">SUM(B36:B45)</f>
        <v>-7373.68</v>
      </c>
      <c r="C35" s="27">
        <f t="shared" si="10"/>
        <v>-6982.55</v>
      </c>
      <c r="D35" s="27">
        <f t="shared" si="10"/>
        <v>1222331.3</v>
      </c>
      <c r="E35" s="27">
        <f t="shared" si="10"/>
        <v>-5302.1</v>
      </c>
      <c r="F35" s="27">
        <f t="shared" si="10"/>
        <v>-5316.59</v>
      </c>
      <c r="G35" s="27">
        <f t="shared" si="10"/>
        <v>-5780.16</v>
      </c>
      <c r="H35" s="27">
        <f t="shared" si="10"/>
        <v>930697.9</v>
      </c>
      <c r="I35" s="27">
        <f t="shared" si="10"/>
        <v>-7431.63</v>
      </c>
      <c r="J35" s="27">
        <f t="shared" si="10"/>
        <v>-9058.220000000001</v>
      </c>
      <c r="K35" s="30">
        <f t="shared" si="7"/>
        <v>2105784.27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14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12</v>
      </c>
      <c r="B39" s="17">
        <v>0</v>
      </c>
      <c r="C39" s="17">
        <v>0</v>
      </c>
      <c r="D39" s="17">
        <v>-59000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11</v>
      </c>
      <c r="B40" s="17">
        <v>0</v>
      </c>
      <c r="C40" s="17">
        <v>0</v>
      </c>
      <c r="D40" s="17">
        <v>-10666.72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17">
        <v>2889000</v>
      </c>
      <c r="E43" s="17">
        <v>0</v>
      </c>
      <c r="F43" s="17">
        <v>0</v>
      </c>
      <c r="G43" s="17">
        <v>0</v>
      </c>
      <c r="H43" s="17">
        <v>1908000</v>
      </c>
      <c r="I43" s="17">
        <v>0</v>
      </c>
      <c r="J43" s="17">
        <v>0</v>
      </c>
      <c r="K43" s="17">
        <f>SUM(B43:J43)</f>
        <v>4797000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25" t="s">
        <v>68</v>
      </c>
      <c r="B45" s="17">
        <v>-7373.68</v>
      </c>
      <c r="C45" s="17">
        <v>-6982.55</v>
      </c>
      <c r="D45" s="17">
        <v>-8619.53</v>
      </c>
      <c r="E45" s="17">
        <v>-5302.1</v>
      </c>
      <c r="F45" s="17">
        <v>-5316.59</v>
      </c>
      <c r="G45" s="17">
        <v>-5780.16</v>
      </c>
      <c r="H45" s="17">
        <v>-5302.1</v>
      </c>
      <c r="I45" s="17">
        <v>-7431.63</v>
      </c>
      <c r="J45" s="17">
        <v>-2578.62</v>
      </c>
      <c r="K45" s="17">
        <f>SUM(B45:J45)</f>
        <v>-54686.96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74</v>
      </c>
      <c r="B47" s="27">
        <v>-31.79</v>
      </c>
      <c r="C47" s="27">
        <v>3554.26</v>
      </c>
      <c r="D47" s="27">
        <v>9516.38</v>
      </c>
      <c r="E47" s="27">
        <v>1881</v>
      </c>
      <c r="F47" s="27">
        <v>61.26</v>
      </c>
      <c r="G47" s="27">
        <v>3668.74</v>
      </c>
      <c r="H47" s="27">
        <v>2751.52</v>
      </c>
      <c r="I47" s="27">
        <v>3465.23</v>
      </c>
      <c r="J47" s="27">
        <v>581.56</v>
      </c>
      <c r="K47" s="27">
        <f>SUM(B47:J47)</f>
        <v>25448.16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1454674.85</v>
      </c>
      <c r="C49" s="27">
        <f>IF(C18+C29+C50&lt;0,0,C18+C29+C50)</f>
        <v>1425545.18</v>
      </c>
      <c r="D49" s="27">
        <f>IF(D18+D29+D50&lt;0,0,D18+D29+D50)</f>
        <v>3003887.23</v>
      </c>
      <c r="E49" s="27">
        <f>IF(E18+E29+E50&lt;0,0,E18+E29+E50)</f>
        <v>1021261.0400000002</v>
      </c>
      <c r="F49" s="27">
        <f>IF(F18+F29+F50&lt;0,0,F18+F29+F50)</f>
        <v>1093977.82</v>
      </c>
      <c r="G49" s="27">
        <f>IF(G18+G29+G50&lt;0,0,G18+G29+G50)</f>
        <v>1134513.5099999998</v>
      </c>
      <c r="H49" s="27">
        <f>IF(H18+H29+H50&lt;0,0,H18+H29+H50)</f>
        <v>2042126.2600000002</v>
      </c>
      <c r="I49" s="27">
        <f>IF(I18+I29+I50&lt;0,0,I18+I29+I50)</f>
        <v>1499357.3399999999</v>
      </c>
      <c r="J49" s="27">
        <f>IF(J18+J29+J50&lt;0,0,J18+J29+J50)</f>
        <v>526966.3599999999</v>
      </c>
      <c r="K49" s="20">
        <f>SUM(B49:J49)</f>
        <v>13202309.589999998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1454674.85</v>
      </c>
      <c r="C55" s="10">
        <f t="shared" si="11"/>
        <v>1425545.18</v>
      </c>
      <c r="D55" s="10">
        <f t="shared" si="11"/>
        <v>3003887.23</v>
      </c>
      <c r="E55" s="10">
        <f t="shared" si="11"/>
        <v>1021261.04</v>
      </c>
      <c r="F55" s="10">
        <f t="shared" si="11"/>
        <v>1093977.82</v>
      </c>
      <c r="G55" s="10">
        <f t="shared" si="11"/>
        <v>1134513.51</v>
      </c>
      <c r="H55" s="10">
        <f t="shared" si="11"/>
        <v>2042126.26</v>
      </c>
      <c r="I55" s="10">
        <f>SUM(I56:I68)</f>
        <v>1499357.3399999999</v>
      </c>
      <c r="J55" s="10">
        <f t="shared" si="11"/>
        <v>526966.36</v>
      </c>
      <c r="K55" s="5">
        <f>SUM(K56:K68)</f>
        <v>13202309.59</v>
      </c>
      <c r="L55" s="9"/>
    </row>
    <row r="56" spans="1:11" ht="16.5" customHeight="1">
      <c r="A56" s="7" t="s">
        <v>56</v>
      </c>
      <c r="B56" s="8">
        <v>1271676.75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1271676.75</v>
      </c>
    </row>
    <row r="57" spans="1:11" ht="16.5" customHeight="1">
      <c r="A57" s="7" t="s">
        <v>57</v>
      </c>
      <c r="B57" s="8">
        <v>182998.1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182998.1</v>
      </c>
    </row>
    <row r="58" spans="1:11" ht="16.5" customHeight="1">
      <c r="A58" s="7" t="s">
        <v>4</v>
      </c>
      <c r="B58" s="6">
        <v>0</v>
      </c>
      <c r="C58" s="8">
        <v>1425545.18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1425545.18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3003887.23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3003887.23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1021261.04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1021261.04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1093977.82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1093977.82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1134513.51</v>
      </c>
      <c r="H62" s="6">
        <v>0</v>
      </c>
      <c r="I62" s="6">
        <v>0</v>
      </c>
      <c r="J62" s="6">
        <v>0</v>
      </c>
      <c r="K62" s="5">
        <f t="shared" si="12"/>
        <v>1134513.51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2042126.26</v>
      </c>
      <c r="I63" s="6">
        <v>0</v>
      </c>
      <c r="J63" s="6">
        <v>0</v>
      </c>
      <c r="K63" s="5">
        <f t="shared" si="12"/>
        <v>2042126.26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548842.82</v>
      </c>
      <c r="J65" s="6">
        <v>0</v>
      </c>
      <c r="K65" s="5">
        <f t="shared" si="12"/>
        <v>548842.82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950514.52</v>
      </c>
      <c r="J66" s="6">
        <v>0</v>
      </c>
      <c r="K66" s="5">
        <f t="shared" si="12"/>
        <v>950514.52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526966.36</v>
      </c>
      <c r="K67" s="5">
        <f t="shared" si="12"/>
        <v>526966.36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>
      <c r="A69" s="63" t="s">
        <v>75</v>
      </c>
    </row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2022-07-27T12:59:31Z</dcterms:modified>
  <cp:category/>
  <cp:version/>
  <cp:contentType/>
  <cp:contentStatus/>
</cp:coreProperties>
</file>