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<sst xmlns="http://schemas.openxmlformats.org/spreadsheetml/2006/main" count="76" uniqueCount="75">
  <si>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</si>
  <si>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</si>
  <si>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</si>
  <si>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</si>
  <si>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</si>
  <si>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</si>
  <si>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</si>
  <si>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</si>
  <si>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</si>
  <si>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</si>
  <si>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</si>
  <si>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</si>
  <si>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</si>
  <si>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</si>
  <si>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</si>
  <si>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</si>
  <si>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</si>
  <si>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</si>
  <si>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</si>
  <si>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</si>
  <si>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</si>
  <si>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</si>
  <si>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</si>
  <si>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</si>
  <si>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</si>
  <si>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</si>
  <si>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</si>
  <si>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</si>
  <si>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</si>
  <si>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</si>
  <si>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</si>
  <si>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</si>
  <si>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</si>
  <si>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</si>
  <si>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</si>
  <si>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</si>
  <si>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</si>
  <si>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</si>
  <si>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</si>
  <si>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</si>
  <si>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</si>
  <si>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</si>
  <si>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</si>
  <si>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</si>
  <si>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</si>
  <si>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</si>
  <si>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</si>
  <si>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</si>
  <si>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</si>
  <si>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</si>
  <si>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</si>
  <si>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</si>
  <si>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</si>
  <si>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</si>
  <si>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</si>
  <si>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</si>
  <si>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</si>
  <si>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</si>
  <si>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</si>
  <si>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</si>
  <si>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</si>
  <si>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</si>
  <si>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</si>
  <si>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</si>
  <si>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</si>
  <si>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</si>
  <si>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 Remuneração Bruta do Operador (4.1 + 4.2 + 4.3 + 4.4 + 4.5 + 4.6 + 4.7)</t>
  </si>
  <si>
    <t>OPERAÇÃO 06/07/22 - VENCIMENTO 13/07/22</t>
  </si>
  <si>
    <t>5.2.8. Ajuste de Cronograma (+)</t>
  </si>
  <si>
    <t>5.2.9. Ajuste de Cronograma (-)</t>
  </si>
  <si>
    <t>5.2.10. Desconto do Saldo Remanescente de Investimento em SMGO</t>
  </si>
  <si>
    <t>2.1 Tarifa de Remuneração por Passageiro Transportado Combustível</t>
  </si>
  <si>
    <t>4.6. Remuneração SMGO</t>
  </si>
  <si>
    <t>4.7. Remuneração Manutenção de Validadores</t>
  </si>
  <si>
    <t>4.8. Remuneração Comunicação de Dados por Chip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</si>
</sst>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67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49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48</v>
      </c>
      <c r="B4" s="59" t="s">
        <v>47</v>
      </c>
      <c r="C4" s="60"/>
      <c r="D4" s="60"/>
      <c r="E4" s="60"/>
      <c r="F4" s="60"/>
      <c r="G4" s="60"/>
      <c r="H4" s="60"/>
      <c r="I4" s="60"/>
      <c r="J4" s="60"/>
      <c r="K4" s="58" t="s">
        <v>46</v>
      </c>
    </row>
    <row r="5" spans="1:11" ht="43.5" customHeight="1">
      <c r="A5" s="58"/>
      <c r="B5" s="49" t="s">
        <v>59</v>
      </c>
      <c r="C5" s="49" t="s">
        <v>45</v>
      </c>
      <c r="D5" s="50" t="s">
        <v>60</v>
      </c>
      <c r="E5" s="50" t="s">
        <v>61</v>
      </c>
      <c r="F5" s="50" t="s">
        <v>62</v>
      </c>
      <c r="G5" s="49" t="s">
        <v>63</v>
      </c>
      <c r="H5" s="50" t="s">
        <v>60</v>
      </c>
      <c r="I5" s="49" t="s">
        <v>44</v>
      </c>
      <c r="J5" s="49" t="s">
        <v>64</v>
      </c>
      <c r="K5" s="58"/>
    </row>
    <row r="6" spans="1:11" ht="18.75" customHeight="1">
      <c r="A6" s="58"/>
      <c r="B6" s="48" t="s">
        <v>43</v>
      </c>
      <c r="C6" s="48" t="s">
        <v>42</v>
      </c>
      <c r="D6" s="48" t="s">
        <v>41</v>
      </c>
      <c r="E6" s="48" t="s">
        <v>40</v>
      </c>
      <c r="F6" s="48" t="s">
        <v>39</v>
      </c>
      <c r="G6" s="48" t="s">
        <v>38</v>
      </c>
      <c r="H6" s="48" t="s">
        <v>37</v>
      </c>
      <c r="I6" s="48" t="s">
        <v>36</v>
      </c>
      <c r="J6" s="48" t="s">
        <v>35</v>
      </c>
      <c r="K6" s="58"/>
    </row>
    <row r="7" spans="1:14" ht="16.5" customHeight="1">
      <c r="A7" s="13" t="s">
        <v>34</v>
      </c>
      <c r="B7" s="47">
        <f aca="true" t="shared" si="0" ref="B7:K7">B8+B11</f>
        <v>314603</v>
      </c>
      <c r="C7" s="47">
        <f t="shared" si="0"/>
        <v>260016</v>
      </c>
      <c r="D7" s="47">
        <f t="shared" si="0"/>
        <v>326659</v>
      </c>
      <c r="E7" s="47">
        <f t="shared" si="0"/>
        <v>176584</v>
      </c>
      <c r="F7" s="47">
        <f t="shared" si="0"/>
        <v>214373</v>
      </c>
      <c r="G7" s="47">
        <f t="shared" si="0"/>
        <v>216069</v>
      </c>
      <c r="H7" s="47">
        <f t="shared" si="0"/>
        <v>233239</v>
      </c>
      <c r="I7" s="47">
        <f t="shared" si="0"/>
        <v>357668</v>
      </c>
      <c r="J7" s="47">
        <f t="shared" si="0"/>
        <v>115796</v>
      </c>
      <c r="K7" s="47">
        <f t="shared" si="0"/>
        <v>2215007</v>
      </c>
      <c r="L7" s="46"/>
      <c r="M7"/>
      <c r="N7"/>
    </row>
    <row r="8" spans="1:14" ht="16.5" customHeight="1">
      <c r="A8" s="44" t="s">
        <v>33</v>
      </c>
      <c r="B8" s="45">
        <f aca="true" t="shared" si="1" ref="B8:J8">+B9+B10</f>
        <v>18898</v>
      </c>
      <c r="C8" s="45">
        <f t="shared" si="1"/>
        <v>18222</v>
      </c>
      <c r="D8" s="45">
        <f t="shared" si="1"/>
        <v>18960</v>
      </c>
      <c r="E8" s="45">
        <f t="shared" si="1"/>
        <v>11956</v>
      </c>
      <c r="F8" s="45">
        <f t="shared" si="1"/>
        <v>13344</v>
      </c>
      <c r="G8" s="45">
        <f t="shared" si="1"/>
        <v>7079</v>
      </c>
      <c r="H8" s="45">
        <f t="shared" si="1"/>
        <v>6187</v>
      </c>
      <c r="I8" s="45">
        <f t="shared" si="1"/>
        <v>19096</v>
      </c>
      <c r="J8" s="45">
        <f t="shared" si="1"/>
        <v>3868</v>
      </c>
      <c r="K8" s="38">
        <f>SUM(B8:J8)</f>
        <v>117610</v>
      </c>
      <c r="L8"/>
      <c r="M8"/>
      <c r="N8"/>
    </row>
    <row r="9" spans="1:14" ht="16.5" customHeight="1">
      <c r="A9" s="22" t="s">
        <v>32</v>
      </c>
      <c r="B9" s="45">
        <v>18837</v>
      </c>
      <c r="C9" s="45">
        <v>18214</v>
      </c>
      <c r="D9" s="45">
        <v>18954</v>
      </c>
      <c r="E9" s="45">
        <v>11838</v>
      </c>
      <c r="F9" s="45">
        <v>13323</v>
      </c>
      <c r="G9" s="45">
        <v>7076</v>
      </c>
      <c r="H9" s="45">
        <v>6187</v>
      </c>
      <c r="I9" s="45">
        <v>19013</v>
      </c>
      <c r="J9" s="45">
        <v>3868</v>
      </c>
      <c r="K9" s="38">
        <f>SUM(B9:J9)</f>
        <v>117310</v>
      </c>
      <c r="L9"/>
      <c r="M9"/>
      <c r="N9"/>
    </row>
    <row r="10" spans="1:14" ht="16.5" customHeight="1">
      <c r="A10" s="22" t="s">
        <v>31</v>
      </c>
      <c r="B10" s="45">
        <v>61</v>
      </c>
      <c r="C10" s="45">
        <v>8</v>
      </c>
      <c r="D10" s="45">
        <v>6</v>
      </c>
      <c r="E10" s="45">
        <v>118</v>
      </c>
      <c r="F10" s="45">
        <v>21</v>
      </c>
      <c r="G10" s="45">
        <v>3</v>
      </c>
      <c r="H10" s="45">
        <v>0</v>
      </c>
      <c r="I10" s="45">
        <v>83</v>
      </c>
      <c r="J10" s="45">
        <v>0</v>
      </c>
      <c r="K10" s="38">
        <f>SUM(B10:J10)</f>
        <v>300</v>
      </c>
      <c r="L10"/>
      <c r="M10"/>
      <c r="N10"/>
    </row>
    <row r="11" spans="1:14" ht="16.5" customHeight="1">
      <c r="A11" s="44" t="s">
        <v>30</v>
      </c>
      <c r="B11" s="43">
        <v>295705</v>
      </c>
      <c r="C11" s="43">
        <v>241794</v>
      </c>
      <c r="D11" s="43">
        <v>307699</v>
      </c>
      <c r="E11" s="43">
        <v>164628</v>
      </c>
      <c r="F11" s="43">
        <v>201029</v>
      </c>
      <c r="G11" s="43">
        <v>208990</v>
      </c>
      <c r="H11" s="43">
        <v>227052</v>
      </c>
      <c r="I11" s="43">
        <v>338572</v>
      </c>
      <c r="J11" s="43">
        <v>111928</v>
      </c>
      <c r="K11" s="38">
        <f>SUM(B11:J11)</f>
        <v>2097397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29</v>
      </c>
      <c r="B13" s="42">
        <v>4.4911</v>
      </c>
      <c r="C13" s="42">
        <v>4.9339</v>
      </c>
      <c r="D13" s="42">
        <v>5.4695</v>
      </c>
      <c r="E13" s="42">
        <v>4.7554</v>
      </c>
      <c r="F13" s="42">
        <v>5.0324</v>
      </c>
      <c r="G13" s="42">
        <v>5.0834</v>
      </c>
      <c r="H13" s="42">
        <v>4.0475</v>
      </c>
      <c r="I13" s="42">
        <v>4.0885</v>
      </c>
      <c r="J13" s="42">
        <v>4.6262</v>
      </c>
      <c r="K13" s="31"/>
      <c r="L13"/>
      <c r="M13"/>
      <c r="N13"/>
    </row>
    <row r="14" spans="1:14" ht="16.5" customHeight="1">
      <c r="A14" s="16" t="s">
        <v>71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31"/>
      <c r="L14"/>
      <c r="M14"/>
      <c r="N14"/>
    </row>
    <row r="15" spans="1:11" ht="12" customHeight="1">
      <c r="A15" s="41"/>
      <c r="B15" s="17"/>
      <c r="C15" s="40"/>
      <c r="D15" s="40"/>
      <c r="E15" s="40"/>
      <c r="F15" s="40"/>
      <c r="G15" s="40"/>
      <c r="H15" s="40"/>
      <c r="I15" s="40"/>
      <c r="J15" s="40"/>
      <c r="K15" s="31"/>
    </row>
    <row r="16" spans="1:11" ht="16.5" customHeight="1">
      <c r="A16" s="16" t="s">
        <v>28</v>
      </c>
      <c r="B16" s="39">
        <v>1.095981281498451</v>
      </c>
      <c r="C16" s="39">
        <v>1.142373048769576</v>
      </c>
      <c r="D16" s="39">
        <v>1.017469708253417</v>
      </c>
      <c r="E16" s="39">
        <v>1.330883723860763</v>
      </c>
      <c r="F16" s="39">
        <v>1.030646607470002</v>
      </c>
      <c r="G16" s="39">
        <v>1.114037712378033</v>
      </c>
      <c r="H16" s="39">
        <v>1.16176668762075</v>
      </c>
      <c r="I16" s="39">
        <v>1.047425453813541</v>
      </c>
      <c r="J16" s="39">
        <v>1.013749670388783</v>
      </c>
      <c r="K16" s="31"/>
    </row>
    <row r="17" spans="1:11" ht="12" customHeight="1">
      <c r="A17" s="16"/>
      <c r="B17" s="31"/>
      <c r="C17" s="31"/>
      <c r="D17" s="31"/>
      <c r="E17" s="38"/>
      <c r="F17" s="31"/>
      <c r="G17" s="31"/>
      <c r="H17" s="31"/>
      <c r="I17" s="31"/>
      <c r="J17" s="31"/>
      <c r="K17" s="15"/>
    </row>
    <row r="18" spans="1:14" ht="16.5" customHeight="1">
      <c r="A18" s="37" t="s">
        <v>66</v>
      </c>
      <c r="B18" s="36">
        <f>SUM(B19:B27)</f>
        <v>1600435.3299999998</v>
      </c>
      <c r="C18" s="36">
        <f aca="true" t="shared" si="2" ref="C18:J18">SUM(C19:C27)</f>
        <v>1522670.1399999997</v>
      </c>
      <c r="D18" s="36">
        <f t="shared" si="2"/>
        <v>1879987.51</v>
      </c>
      <c r="E18" s="36">
        <f t="shared" si="2"/>
        <v>1157821.58</v>
      </c>
      <c r="F18" s="36">
        <f t="shared" si="2"/>
        <v>1153994.5</v>
      </c>
      <c r="G18" s="36">
        <f t="shared" si="2"/>
        <v>1259759.5799999998</v>
      </c>
      <c r="H18" s="36">
        <f t="shared" si="2"/>
        <v>1140116.0400000003</v>
      </c>
      <c r="I18" s="36">
        <f t="shared" si="2"/>
        <v>1609469.9100000001</v>
      </c>
      <c r="J18" s="36">
        <f t="shared" si="2"/>
        <v>557053.47</v>
      </c>
      <c r="K18" s="36">
        <f>SUM(B18:J18)</f>
        <v>11881308.06</v>
      </c>
      <c r="L18"/>
      <c r="M18"/>
      <c r="N18"/>
    </row>
    <row r="19" spans="1:14" ht="16.5" customHeight="1">
      <c r="A19" s="35" t="s">
        <v>27</v>
      </c>
      <c r="B19" s="61">
        <f>ROUND((B13+B14)*B7,2)</f>
        <v>1412913.53</v>
      </c>
      <c r="C19" s="61">
        <f aca="true" t="shared" si="3" ref="C19:J19">ROUND((C13+C14)*C7,2)</f>
        <v>1282892.94</v>
      </c>
      <c r="D19" s="61">
        <f t="shared" si="3"/>
        <v>1786661.4</v>
      </c>
      <c r="E19" s="61">
        <f t="shared" si="3"/>
        <v>839727.55</v>
      </c>
      <c r="F19" s="61">
        <f t="shared" si="3"/>
        <v>1078810.69</v>
      </c>
      <c r="G19" s="61">
        <f t="shared" si="3"/>
        <v>1098365.15</v>
      </c>
      <c r="H19" s="61">
        <f t="shared" si="3"/>
        <v>944034.85</v>
      </c>
      <c r="I19" s="61">
        <f t="shared" si="3"/>
        <v>1462325.62</v>
      </c>
      <c r="J19" s="61">
        <f t="shared" si="3"/>
        <v>535695.46</v>
      </c>
      <c r="K19" s="30">
        <f>SUM(B19:J19)</f>
        <v>10441427.190000001</v>
      </c>
      <c r="L19"/>
      <c r="M19"/>
      <c r="N19"/>
    </row>
    <row r="20" spans="1:14" ht="16.5" customHeight="1">
      <c r="A20" s="18" t="s">
        <v>26</v>
      </c>
      <c r="B20" s="30">
        <f aca="true" t="shared" si="4" ref="B20:J20">IF(B16&lt;&gt;0,ROUND((B16-1)*B19,2),0)</f>
        <v>135613.25</v>
      </c>
      <c r="C20" s="30">
        <f t="shared" si="4"/>
        <v>182649.38</v>
      </c>
      <c r="D20" s="30">
        <f t="shared" si="4"/>
        <v>31212.45</v>
      </c>
      <c r="E20" s="30">
        <f t="shared" si="4"/>
        <v>277852.18</v>
      </c>
      <c r="F20" s="30">
        <f t="shared" si="4"/>
        <v>33061.89</v>
      </c>
      <c r="G20" s="30">
        <f t="shared" si="4"/>
        <v>125255.05</v>
      </c>
      <c r="H20" s="30">
        <f t="shared" si="4"/>
        <v>152713.39</v>
      </c>
      <c r="I20" s="30">
        <f t="shared" si="4"/>
        <v>69351.46</v>
      </c>
      <c r="J20" s="30">
        <f t="shared" si="4"/>
        <v>7365.64</v>
      </c>
      <c r="K20" s="30">
        <f aca="true" t="shared" si="5" ref="K18:K26">SUM(B20:J20)</f>
        <v>1015074.6900000001</v>
      </c>
      <c r="L20"/>
      <c r="M20"/>
      <c r="N20"/>
    </row>
    <row r="21" spans="1:14" ht="16.5" customHeight="1">
      <c r="A21" s="18" t="s">
        <v>25</v>
      </c>
      <c r="B21" s="30">
        <v>47724.38</v>
      </c>
      <c r="C21" s="30">
        <v>51327.16</v>
      </c>
      <c r="D21" s="30">
        <v>54152.56</v>
      </c>
      <c r="E21" s="30">
        <v>35109.61</v>
      </c>
      <c r="F21" s="30">
        <v>38683.5</v>
      </c>
      <c r="G21" s="30">
        <v>32526.56</v>
      </c>
      <c r="H21" s="30">
        <v>38124.49</v>
      </c>
      <c r="I21" s="30">
        <v>71755.7</v>
      </c>
      <c r="J21" s="30">
        <v>18005.94</v>
      </c>
      <c r="K21" s="30">
        <f t="shared" si="5"/>
        <v>387409.9</v>
      </c>
      <c r="L21"/>
      <c r="M21"/>
      <c r="N21"/>
    </row>
    <row r="22" spans="1:14" ht="16.5" customHeight="1">
      <c r="A22" s="18" t="s">
        <v>24</v>
      </c>
      <c r="B22" s="30">
        <v>1729.43</v>
      </c>
      <c r="C22" s="34">
        <v>3458.86</v>
      </c>
      <c r="D22" s="34">
        <v>5188.29</v>
      </c>
      <c r="E22" s="30">
        <v>3458.86</v>
      </c>
      <c r="F22" s="30">
        <v>1729.43</v>
      </c>
      <c r="G22" s="34">
        <v>1729.43</v>
      </c>
      <c r="H22" s="34">
        <v>3458.86</v>
      </c>
      <c r="I22" s="34">
        <v>3458.86</v>
      </c>
      <c r="J22" s="34">
        <v>1729.43</v>
      </c>
      <c r="K22" s="30">
        <f t="shared" si="5"/>
        <v>25941.45</v>
      </c>
      <c r="L22"/>
      <c r="M22"/>
      <c r="N22"/>
    </row>
    <row r="23" spans="1:14" ht="16.5" customHeight="1">
      <c r="A23" s="18" t="s">
        <v>23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-6619.11</v>
      </c>
      <c r="K23" s="30">
        <f t="shared" si="5"/>
        <v>-6619.11</v>
      </c>
      <c r="L23"/>
      <c r="M23"/>
      <c r="N23"/>
    </row>
    <row r="24" spans="1:14" ht="16.5" customHeight="1">
      <c r="A24" s="62" t="s">
        <v>72</v>
      </c>
      <c r="B24" s="30">
        <v>1323.45</v>
      </c>
      <c r="C24" s="30">
        <v>1260.92</v>
      </c>
      <c r="D24" s="30">
        <v>1555.31</v>
      </c>
      <c r="E24" s="30">
        <v>958.72</v>
      </c>
      <c r="F24" s="30">
        <v>956.11</v>
      </c>
      <c r="G24" s="30">
        <v>1042.08</v>
      </c>
      <c r="H24" s="30">
        <v>943.09</v>
      </c>
      <c r="I24" s="30">
        <v>1331.26</v>
      </c>
      <c r="J24" s="30">
        <v>461.12</v>
      </c>
      <c r="K24" s="30">
        <f t="shared" si="5"/>
        <v>9832.060000000001</v>
      </c>
      <c r="L24"/>
      <c r="M24"/>
      <c r="N24"/>
    </row>
    <row r="25" spans="1:14" ht="16.5" customHeight="1">
      <c r="A25" s="62" t="s">
        <v>73</v>
      </c>
      <c r="B25" s="30">
        <v>810.06</v>
      </c>
      <c r="C25" s="30">
        <v>790.68</v>
      </c>
      <c r="D25" s="30">
        <v>894.45</v>
      </c>
      <c r="E25" s="30">
        <v>525.45</v>
      </c>
      <c r="F25" s="30">
        <v>540.55</v>
      </c>
      <c r="G25" s="30">
        <v>622.9</v>
      </c>
      <c r="H25" s="30">
        <v>626.6</v>
      </c>
      <c r="I25" s="30">
        <v>952.55</v>
      </c>
      <c r="J25" s="30">
        <v>301.83</v>
      </c>
      <c r="K25" s="30">
        <f t="shared" si="5"/>
        <v>6065.07</v>
      </c>
      <c r="L25"/>
      <c r="M25"/>
      <c r="N25"/>
    </row>
    <row r="26" spans="1:14" ht="16.5" customHeight="1">
      <c r="A26" s="62" t="s">
        <v>74</v>
      </c>
      <c r="B26" s="30">
        <v>321.23</v>
      </c>
      <c r="C26" s="30">
        <v>290.2</v>
      </c>
      <c r="D26" s="30">
        <v>323.05</v>
      </c>
      <c r="E26" s="30">
        <v>189.21</v>
      </c>
      <c r="F26" s="30">
        <v>212.33</v>
      </c>
      <c r="G26" s="30">
        <v>218.41</v>
      </c>
      <c r="H26" s="30">
        <v>214.76</v>
      </c>
      <c r="I26" s="30">
        <v>294.46</v>
      </c>
      <c r="J26" s="30">
        <v>113.16</v>
      </c>
      <c r="K26" s="30">
        <f t="shared" si="5"/>
        <v>2176.81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22</v>
      </c>
      <c r="B29" s="30">
        <f aca="true" t="shared" si="6" ref="B29:J29">+B30+B35+B47</f>
        <v>-164771.15000000002</v>
      </c>
      <c r="C29" s="30">
        <f t="shared" si="6"/>
        <v>-96712.42000000001</v>
      </c>
      <c r="D29" s="30">
        <f t="shared" si="6"/>
        <v>-139376.46</v>
      </c>
      <c r="E29" s="30">
        <f t="shared" si="6"/>
        <v>-137611.12</v>
      </c>
      <c r="F29" s="30">
        <f t="shared" si="6"/>
        <v>-63937.78999999999</v>
      </c>
      <c r="G29" s="30">
        <f t="shared" si="6"/>
        <v>-137510.09000000003</v>
      </c>
      <c r="H29" s="30">
        <f t="shared" si="6"/>
        <v>-50411.83</v>
      </c>
      <c r="I29" s="30">
        <f t="shared" si="6"/>
        <v>-119063.94</v>
      </c>
      <c r="J29" s="30">
        <f t="shared" si="6"/>
        <v>-34702.29</v>
      </c>
      <c r="K29" s="30">
        <f aca="true" t="shared" si="7" ref="K29:K37">SUM(B29:J29)</f>
        <v>-944097.0900000001</v>
      </c>
      <c r="L29"/>
      <c r="M29"/>
      <c r="N29"/>
    </row>
    <row r="30" spans="1:14" ht="16.5" customHeight="1">
      <c r="A30" s="18" t="s">
        <v>21</v>
      </c>
      <c r="B30" s="30">
        <f aca="true" t="shared" si="8" ref="B30:J30">B31+B32+B33+B34</f>
        <v>-157411.95</v>
      </c>
      <c r="C30" s="30">
        <f t="shared" si="8"/>
        <v>-89700.90000000001</v>
      </c>
      <c r="D30" s="30">
        <f t="shared" si="8"/>
        <v>-108345.5</v>
      </c>
      <c r="E30" s="30">
        <f t="shared" si="8"/>
        <v>-132280.05</v>
      </c>
      <c r="F30" s="30">
        <f t="shared" si="8"/>
        <v>-58621.2</v>
      </c>
      <c r="G30" s="30">
        <f t="shared" si="8"/>
        <v>-131715.45</v>
      </c>
      <c r="H30" s="30">
        <f t="shared" si="8"/>
        <v>-45167.68</v>
      </c>
      <c r="I30" s="30">
        <f t="shared" si="8"/>
        <v>-111661.28</v>
      </c>
      <c r="J30" s="30">
        <f t="shared" si="8"/>
        <v>-25658.56</v>
      </c>
      <c r="K30" s="30">
        <f t="shared" si="7"/>
        <v>-860562.5700000002</v>
      </c>
      <c r="L30"/>
      <c r="M30"/>
      <c r="N30"/>
    </row>
    <row r="31" spans="1:14" s="23" customFormat="1" ht="16.5" customHeight="1">
      <c r="A31" s="29" t="s">
        <v>56</v>
      </c>
      <c r="B31" s="30">
        <f>-ROUND((B9)*$E$3,2)</f>
        <v>-82882.8</v>
      </c>
      <c r="C31" s="30">
        <f aca="true" t="shared" si="9" ref="C31:J31">-ROUND((C9)*$E$3,2)</f>
        <v>-80141.6</v>
      </c>
      <c r="D31" s="30">
        <f t="shared" si="9"/>
        <v>-83397.6</v>
      </c>
      <c r="E31" s="30">
        <f t="shared" si="9"/>
        <v>-52087.2</v>
      </c>
      <c r="F31" s="30">
        <f t="shared" si="9"/>
        <v>-58621.2</v>
      </c>
      <c r="G31" s="30">
        <f t="shared" si="9"/>
        <v>-31134.4</v>
      </c>
      <c r="H31" s="30">
        <f t="shared" si="9"/>
        <v>-27222.8</v>
      </c>
      <c r="I31" s="30">
        <f t="shared" si="9"/>
        <v>-83657.2</v>
      </c>
      <c r="J31" s="30">
        <f t="shared" si="9"/>
        <v>-17019.2</v>
      </c>
      <c r="K31" s="30">
        <f t="shared" si="7"/>
        <v>-516164.00000000006</v>
      </c>
      <c r="L31" s="28"/>
      <c r="M31"/>
      <c r="N31"/>
    </row>
    <row r="32" spans="1:14" ht="16.5" customHeight="1">
      <c r="A32" s="25" t="s">
        <v>20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19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18</v>
      </c>
      <c r="B34" s="30">
        <v>-74529.15</v>
      </c>
      <c r="C34" s="30">
        <v>-9559.3</v>
      </c>
      <c r="D34" s="30">
        <v>-24947.9</v>
      </c>
      <c r="E34" s="30">
        <v>-80192.85</v>
      </c>
      <c r="F34" s="26">
        <v>0</v>
      </c>
      <c r="G34" s="30">
        <v>-100581.05</v>
      </c>
      <c r="H34" s="30">
        <v>-17944.88</v>
      </c>
      <c r="I34" s="30">
        <v>-28004.08</v>
      </c>
      <c r="J34" s="30">
        <v>-8639.36</v>
      </c>
      <c r="K34" s="30">
        <f t="shared" si="7"/>
        <v>-344398.57</v>
      </c>
      <c r="L34"/>
      <c r="M34"/>
      <c r="N34"/>
    </row>
    <row r="35" spans="1:14" s="23" customFormat="1" ht="16.5" customHeight="1">
      <c r="A35" s="18" t="s">
        <v>17</v>
      </c>
      <c r="B35" s="27">
        <f aca="true" t="shared" si="10" ref="B35:J35">SUM(B36:B45)</f>
        <v>-7359.2</v>
      </c>
      <c r="C35" s="27">
        <f t="shared" si="10"/>
        <v>-7011.52</v>
      </c>
      <c r="D35" s="27">
        <f t="shared" si="10"/>
        <v>-31030.96</v>
      </c>
      <c r="E35" s="27">
        <f t="shared" si="10"/>
        <v>-5331.07</v>
      </c>
      <c r="F35" s="27">
        <f t="shared" si="10"/>
        <v>-5316.59</v>
      </c>
      <c r="G35" s="27">
        <f t="shared" si="10"/>
        <v>-5794.64</v>
      </c>
      <c r="H35" s="27">
        <f t="shared" si="10"/>
        <v>-5244.15</v>
      </c>
      <c r="I35" s="27">
        <f t="shared" si="10"/>
        <v>-7402.66</v>
      </c>
      <c r="J35" s="27">
        <f t="shared" si="10"/>
        <v>-9043.73</v>
      </c>
      <c r="K35" s="30">
        <f t="shared" si="7"/>
        <v>-83534.51999999999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27">
        <v>-22382.45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-6479.6</v>
      </c>
      <c r="K36" s="30">
        <f t="shared" si="7"/>
        <v>-28862.050000000003</v>
      </c>
      <c r="L36"/>
      <c r="M36"/>
      <c r="N36"/>
    </row>
    <row r="37" spans="1:14" ht="16.5" customHeight="1">
      <c r="A37" s="25" t="s">
        <v>15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68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4" s="23" customFormat="1" ht="16.5" customHeight="1">
      <c r="A44" s="25" t="s">
        <v>69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f>SUM(B44:J44)</f>
        <v>0</v>
      </c>
      <c r="L44" s="24"/>
      <c r="M44"/>
      <c r="N44"/>
    </row>
    <row r="45" spans="1:14" s="23" customFormat="1" ht="16.5" customHeight="1">
      <c r="A45" s="25" t="s">
        <v>70</v>
      </c>
      <c r="B45" s="17">
        <v>-7359.2</v>
      </c>
      <c r="C45" s="17">
        <v>-7011.52</v>
      </c>
      <c r="D45" s="17">
        <v>-8648.51</v>
      </c>
      <c r="E45" s="17">
        <v>-5331.07</v>
      </c>
      <c r="F45" s="17">
        <v>-5316.59</v>
      </c>
      <c r="G45" s="17">
        <v>-5794.64</v>
      </c>
      <c r="H45" s="17">
        <v>-5244.15</v>
      </c>
      <c r="I45" s="17">
        <v>-7402.66</v>
      </c>
      <c r="J45" s="17">
        <v>-2564.13</v>
      </c>
      <c r="K45" s="17">
        <f>SUM(B45:J45)</f>
        <v>-54672.469999999994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1435664.1799999997</v>
      </c>
      <c r="C49" s="27">
        <f>IF(C18+C29+C50&lt;0,0,C18+C29+C50)</f>
        <v>1425957.7199999997</v>
      </c>
      <c r="D49" s="27">
        <f>IF(D18+D29+D50&lt;0,0,D18+D29+D50)</f>
        <v>1740611.05</v>
      </c>
      <c r="E49" s="27">
        <f>IF(E18+E29+E50&lt;0,0,E18+E29+E50)</f>
        <v>1020210.4600000001</v>
      </c>
      <c r="F49" s="27">
        <f>IF(F18+F29+F50&lt;0,0,F18+F29+F50)</f>
        <v>1090056.71</v>
      </c>
      <c r="G49" s="27">
        <f>IF(G18+G29+G50&lt;0,0,G18+G29+G50)</f>
        <v>1122249.4899999998</v>
      </c>
      <c r="H49" s="27">
        <f>IF(H18+H29+H50&lt;0,0,H18+H29+H50)</f>
        <v>1089704.2100000002</v>
      </c>
      <c r="I49" s="27">
        <f>IF(I18+I29+I50&lt;0,0,I18+I29+I50)</f>
        <v>1490405.9700000002</v>
      </c>
      <c r="J49" s="27">
        <f>IF(J18+J29+J50&lt;0,0,J18+J29+J50)</f>
        <v>522351.18</v>
      </c>
      <c r="K49" s="20">
        <f>SUM(B49:J49)</f>
        <v>10937210.97</v>
      </c>
      <c r="L49" s="55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>IF(C18+C29+C50&gt;0,0,C18+C29+C50)</f>
        <v>0</v>
      </c>
      <c r="D51" s="27">
        <f>IF(D18+D29+D50&gt;0,0,D18+D29+D50)</f>
        <v>0</v>
      </c>
      <c r="E51" s="27">
        <f>IF(E18+E29+E50&gt;0,0,E18+E29+E50)</f>
        <v>0</v>
      </c>
      <c r="F51" s="27">
        <f>IF(F18+F29+F50&gt;0,0,F18+F29+F50)</f>
        <v>0</v>
      </c>
      <c r="G51" s="27">
        <f>IF(G18+G29+G50&gt;0,0,G18+G29+G50)</f>
        <v>0</v>
      </c>
      <c r="H51" s="27">
        <f>IF(H18+H29+H50&gt;0,0,H18+H29+H50)</f>
        <v>0</v>
      </c>
      <c r="I51" s="27">
        <f>IF(I18+I29+I50&gt;0,0,I18+I29+I50)</f>
        <v>0</v>
      </c>
      <c r="J51" s="27">
        <f>IF(J18+J29+J50&gt;0,0,J18+J29+J50)</f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1" ref="B55:J55">SUM(B56:B67)</f>
        <v>1435664.1800000002</v>
      </c>
      <c r="C55" s="10">
        <f t="shared" si="11"/>
        <v>1425957.72</v>
      </c>
      <c r="D55" s="10">
        <f t="shared" si="11"/>
        <v>1740611.05</v>
      </c>
      <c r="E55" s="10">
        <f t="shared" si="11"/>
        <v>1020210.46</v>
      </c>
      <c r="F55" s="10">
        <f t="shared" si="11"/>
        <v>1090056.7</v>
      </c>
      <c r="G55" s="10">
        <f t="shared" si="11"/>
        <v>1122249.5</v>
      </c>
      <c r="H55" s="10">
        <f t="shared" si="11"/>
        <v>1089704.21</v>
      </c>
      <c r="I55" s="10">
        <f>SUM(I56:I68)</f>
        <v>1490405.9700000002</v>
      </c>
      <c r="J55" s="10">
        <f t="shared" si="11"/>
        <v>522351.17</v>
      </c>
      <c r="K55" s="5">
        <f>SUM(K56:K68)</f>
        <v>10937210.96</v>
      </c>
      <c r="L55" s="9"/>
    </row>
    <row r="56" spans="1:11" ht="16.5" customHeight="1">
      <c r="A56" s="7" t="s">
        <v>57</v>
      </c>
      <c r="B56" s="8">
        <v>1254483.36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2" ref="K56:K67">SUM(B56:J56)</f>
        <v>1254483.36</v>
      </c>
    </row>
    <row r="57" spans="1:11" ht="16.5" customHeight="1">
      <c r="A57" s="7" t="s">
        <v>58</v>
      </c>
      <c r="B57" s="8">
        <v>181180.82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2"/>
        <v>181180.82</v>
      </c>
    </row>
    <row r="58" spans="1:11" ht="16.5" customHeight="1">
      <c r="A58" s="7" t="s">
        <v>4</v>
      </c>
      <c r="B58" s="6">
        <v>0</v>
      </c>
      <c r="C58" s="8">
        <v>1425957.72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2"/>
        <v>1425957.72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1740611.05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2"/>
        <v>1740611.05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1020210.46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2"/>
        <v>1020210.46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1090056.7</v>
      </c>
      <c r="G61" s="6">
        <v>0</v>
      </c>
      <c r="H61" s="6">
        <v>0</v>
      </c>
      <c r="I61" s="6">
        <v>0</v>
      </c>
      <c r="J61" s="6">
        <v>0</v>
      </c>
      <c r="K61" s="5">
        <f t="shared" si="12"/>
        <v>1090056.7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1122249.5</v>
      </c>
      <c r="H62" s="6">
        <v>0</v>
      </c>
      <c r="I62" s="6">
        <v>0</v>
      </c>
      <c r="J62" s="6">
        <v>0</v>
      </c>
      <c r="K62" s="5">
        <f t="shared" si="12"/>
        <v>1122249.5</v>
      </c>
    </row>
    <row r="63" spans="1:11" ht="16.5" customHeight="1">
      <c r="A63" s="7" t="s">
        <v>50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1089704.21</v>
      </c>
      <c r="I63" s="6">
        <v>0</v>
      </c>
      <c r="J63" s="6">
        <v>0</v>
      </c>
      <c r="K63" s="5">
        <f t="shared" si="12"/>
        <v>1089704.21</v>
      </c>
    </row>
    <row r="64" spans="1:11" ht="16.5" customHeight="1">
      <c r="A64" s="7" t="s">
        <v>51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2"/>
        <v>0</v>
      </c>
    </row>
    <row r="65" spans="1:11" ht="16.5" customHeight="1">
      <c r="A65" s="7" t="s">
        <v>52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542656.81</v>
      </c>
      <c r="J65" s="6">
        <v>0</v>
      </c>
      <c r="K65" s="5">
        <f t="shared" si="12"/>
        <v>542656.81</v>
      </c>
    </row>
    <row r="66" spans="1:11" ht="16.5" customHeight="1">
      <c r="A66" s="7" t="s">
        <v>53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947749.16</v>
      </c>
      <c r="J66" s="6">
        <v>0</v>
      </c>
      <c r="K66" s="5">
        <f t="shared" si="12"/>
        <v>947749.16</v>
      </c>
    </row>
    <row r="67" spans="1:11" ht="16.5" customHeight="1">
      <c r="A67" s="7" t="s">
        <v>54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522351.17</v>
      </c>
      <c r="K67" s="5">
        <f t="shared" si="12"/>
        <v>522351.17</v>
      </c>
    </row>
    <row r="68" spans="1:11" ht="18" customHeight="1">
      <c r="A68" s="4" t="s">
        <v>65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2022-07-12T18:46:42Z</dcterms:modified>
  <cp:category/>
  <cp:version/>
  <cp:contentType/>
  <cp:contentStatus/>
</cp:coreProperties>
</file>