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<sst xmlns="http://schemas.openxmlformats.org/spreadsheetml/2006/main" count="82" uniqueCount="81">
  <si>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</si>
  <si>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</si>
  <si>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</si>
  <si>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</si>
  <si>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</si>
  <si>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</si>
  <si>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</si>
  <si>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</si>
  <si>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</si>
  <si>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</si>
  <si>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</si>
  <si>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</si>
  <si>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</si>
  <si>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</si>
  <si>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</si>
  <si>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</si>
  <si>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</si>
  <si>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</si>
  <si>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</si>
  <si>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</si>
  <si>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</si>
  <si>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</si>
  <si>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</si>
  <si>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</si>
  <si>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</si>
  <si>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</si>
  <si>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</si>
  <si>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</si>
  <si>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</si>
  <si>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</si>
  <si>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</si>
  <si>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</si>
  <si>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</si>
  <si>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</si>
  <si>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</si>
  <si>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</si>
  <si>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</si>
  <si>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</si>
  <si>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</si>
  <si>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</si>
  <si>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</si>
  <si>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</si>
  <si>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</si>
  <si>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</si>
  <si>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</si>
  <si>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</si>
  <si>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</si>
  <si>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</si>
  <si>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</si>
  <si>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</si>
  <si>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</si>
  <si>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</si>
  <si>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</si>
  <si>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</si>
  <si>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</si>
  <si>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</si>
  <si>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</si>
  <si>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</si>
  <si>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</si>
  <si>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</si>
  <si>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</si>
  <si>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</si>
  <si>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</si>
  <si>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</si>
  <si>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</si>
  <si>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</si>
  <si>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</si>
  <si>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</si>
  <si>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</si>
  <si>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</si>
  <si>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</si>
  <si>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</si>
  <si>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20/07/22 - VENCIMENTO 27/07/22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</si>
  <si>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</si>
  <si>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</si>
  <si>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</si>
  <si>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</si>
  <si>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</si>
  <si>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</si>
  <si>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7.15. Consórcio KBPX</t>
  </si>
  <si>
    <t>¹ Revisões de junho: passageiros (15.400 pass.), fator de transição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</si>
</sst>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83078</v>
      </c>
      <c r="C7" s="10">
        <f>C8+C11</f>
        <v>96485</v>
      </c>
      <c r="D7" s="10">
        <f aca="true" t="shared" si="0" ref="D7:K7">D8+D11</f>
        <v>286467</v>
      </c>
      <c r="E7" s="10">
        <f t="shared" si="0"/>
        <v>221601</v>
      </c>
      <c r="F7" s="10">
        <f t="shared" si="0"/>
        <v>238777</v>
      </c>
      <c r="G7" s="10">
        <f t="shared" si="0"/>
        <v>131268</v>
      </c>
      <c r="H7" s="10">
        <f t="shared" si="0"/>
        <v>70231</v>
      </c>
      <c r="I7" s="10">
        <f t="shared" si="0"/>
        <v>107099</v>
      </c>
      <c r="J7" s="10">
        <f t="shared" si="0"/>
        <v>106264</v>
      </c>
      <c r="K7" s="10">
        <f t="shared" si="0"/>
        <v>196545</v>
      </c>
      <c r="L7" s="10">
        <f>SUM(B7:K7)</f>
        <v>1537815</v>
      </c>
      <c r="M7" s="11"/>
    </row>
    <row r="8" spans="1:13" ht="17.25" customHeight="1">
      <c r="A8" s="12" t="s">
        <v>18</v>
      </c>
      <c r="B8" s="13">
        <f>B9+B10</f>
        <v>5676</v>
      </c>
      <c r="C8" s="13">
        <f aca="true" t="shared" si="1" ref="C8:K8">C9+C10</f>
        <v>6158</v>
      </c>
      <c r="D8" s="13">
        <f t="shared" si="1"/>
        <v>18481</v>
      </c>
      <c r="E8" s="13">
        <f t="shared" si="1"/>
        <v>12764</v>
      </c>
      <c r="F8" s="13">
        <f t="shared" si="1"/>
        <v>12496</v>
      </c>
      <c r="G8" s="13">
        <f t="shared" si="1"/>
        <v>9295</v>
      </c>
      <c r="H8" s="13">
        <f t="shared" si="1"/>
        <v>4287</v>
      </c>
      <c r="I8" s="13">
        <f t="shared" si="1"/>
        <v>5025</v>
      </c>
      <c r="J8" s="13">
        <f t="shared" si="1"/>
        <v>6583</v>
      </c>
      <c r="K8" s="13">
        <f t="shared" si="1"/>
        <v>11309</v>
      </c>
      <c r="L8" s="13">
        <f>SUM(B8:K8)</f>
        <v>92074</v>
      </c>
      <c r="M8"/>
    </row>
    <row r="9" spans="1:13" ht="17.25" customHeight="1">
      <c r="A9" s="14" t="s">
        <v>19</v>
      </c>
      <c r="B9" s="15">
        <v>5676</v>
      </c>
      <c r="C9" s="15">
        <v>6158</v>
      </c>
      <c r="D9" s="15">
        <v>18481</v>
      </c>
      <c r="E9" s="15">
        <v>12764</v>
      </c>
      <c r="F9" s="15">
        <v>12496</v>
      </c>
      <c r="G9" s="15">
        <v>9295</v>
      </c>
      <c r="H9" s="15">
        <v>4238</v>
      </c>
      <c r="I9" s="15">
        <v>5025</v>
      </c>
      <c r="J9" s="15">
        <v>6583</v>
      </c>
      <c r="K9" s="15">
        <v>11309</v>
      </c>
      <c r="L9" s="13">
        <f>SUM(B9:K9)</f>
        <v>92025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49</v>
      </c>
      <c r="I10" s="15">
        <v>0</v>
      </c>
      <c r="J10" s="15">
        <v>0</v>
      </c>
      <c r="K10" s="15">
        <v>0</v>
      </c>
      <c r="L10" s="13">
        <f>SUM(B10:K10)</f>
        <v>49</v>
      </c>
      <c r="M10"/>
    </row>
    <row r="11" spans="1:13" ht="17.25" customHeight="1">
      <c r="A11" s="12" t="s">
        <v>21</v>
      </c>
      <c r="B11" s="15">
        <v>77402</v>
      </c>
      <c r="C11" s="15">
        <v>90327</v>
      </c>
      <c r="D11" s="15">
        <v>267986</v>
      </c>
      <c r="E11" s="15">
        <v>208837</v>
      </c>
      <c r="F11" s="15">
        <v>226281</v>
      </c>
      <c r="G11" s="15">
        <v>121973</v>
      </c>
      <c r="H11" s="15">
        <v>65944</v>
      </c>
      <c r="I11" s="15">
        <v>102074</v>
      </c>
      <c r="J11" s="15">
        <v>99681</v>
      </c>
      <c r="K11" s="15">
        <v>185236</v>
      </c>
      <c r="L11" s="13">
        <f>SUM(B11:K11)</f>
        <v>1445741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1.23285414000655</v>
      </c>
      <c r="C16" s="22">
        <v>1.208116027012432</v>
      </c>
      <c r="D16" s="22">
        <v>1.075328472443934</v>
      </c>
      <c r="E16" s="22">
        <v>1.130849298956725</v>
      </c>
      <c r="F16" s="22">
        <v>1.236082730862788</v>
      </c>
      <c r="G16" s="22">
        <v>1.229919330886238</v>
      </c>
      <c r="H16" s="22">
        <v>1.131542339928171</v>
      </c>
      <c r="I16" s="22">
        <v>1.18386270069446</v>
      </c>
      <c r="J16" s="22">
        <v>1.350766161560197</v>
      </c>
      <c r="K16" s="22">
        <v>1.116086217325256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739454.2100000001</v>
      </c>
      <c r="C18" s="25">
        <f aca="true" t="shared" si="2" ref="C18:K18">SUM(C19:C28)</f>
        <v>491881.0799999999</v>
      </c>
      <c r="D18" s="25">
        <f t="shared" si="2"/>
        <v>1560854.5300000003</v>
      </c>
      <c r="E18" s="25">
        <f t="shared" si="2"/>
        <v>1277517.53</v>
      </c>
      <c r="F18" s="25">
        <f t="shared" si="2"/>
        <v>1342708.5499999998</v>
      </c>
      <c r="G18" s="25">
        <f t="shared" si="2"/>
        <v>809749.6799999999</v>
      </c>
      <c r="H18" s="25">
        <f t="shared" si="2"/>
        <v>441408.48000000004</v>
      </c>
      <c r="I18" s="25">
        <f t="shared" si="2"/>
        <v>571372.2300000001</v>
      </c>
      <c r="J18" s="25">
        <f t="shared" si="2"/>
        <v>700765.0700000001</v>
      </c>
      <c r="K18" s="25">
        <f t="shared" si="2"/>
        <v>874534.08</v>
      </c>
      <c r="L18" s="25">
        <f>SUM(B18:K18)</f>
        <v>8810245.440000001</v>
      </c>
      <c r="M18"/>
    </row>
    <row r="19" spans="1:13" ht="17.25" customHeight="1">
      <c r="A19" s="26" t="s">
        <v>24</v>
      </c>
      <c r="B19" s="60">
        <f>ROUND((B13+B14)*B7,2)</f>
        <v>594755.4</v>
      </c>
      <c r="C19" s="60">
        <f aca="true" t="shared" si="3" ref="C19:K19">ROUND((C13+C14)*C7,2)</f>
        <v>395935.85</v>
      </c>
      <c r="D19" s="60">
        <f t="shared" si="3"/>
        <v>1399104.83</v>
      </c>
      <c r="E19" s="60">
        <f t="shared" si="3"/>
        <v>1096304.47</v>
      </c>
      <c r="F19" s="60">
        <f t="shared" si="3"/>
        <v>1043742.02</v>
      </c>
      <c r="G19" s="60">
        <f t="shared" si="3"/>
        <v>630926.52</v>
      </c>
      <c r="H19" s="60">
        <f t="shared" si="3"/>
        <v>371831.01</v>
      </c>
      <c r="I19" s="60">
        <f t="shared" si="3"/>
        <v>470121.77</v>
      </c>
      <c r="J19" s="60">
        <f t="shared" si="3"/>
        <v>502363.06</v>
      </c>
      <c r="K19" s="60">
        <f t="shared" si="3"/>
        <v>758761.97</v>
      </c>
      <c r="L19" s="33">
        <f>SUM(B19:K19)</f>
        <v>7263846.8999999985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138491.26</v>
      </c>
      <c r="C20" s="33">
        <f t="shared" si="4"/>
        <v>82400.6</v>
      </c>
      <c r="D20" s="33">
        <f t="shared" si="4"/>
        <v>105392.43</v>
      </c>
      <c r="E20" s="33">
        <f t="shared" si="4"/>
        <v>143450.67</v>
      </c>
      <c r="F20" s="33">
        <f t="shared" si="4"/>
        <v>246409.47</v>
      </c>
      <c r="G20" s="33">
        <f t="shared" si="4"/>
        <v>145062.2</v>
      </c>
      <c r="H20" s="33">
        <f t="shared" si="4"/>
        <v>48911.52</v>
      </c>
      <c r="I20" s="33">
        <f t="shared" si="4"/>
        <v>86437.86</v>
      </c>
      <c r="J20" s="33">
        <f t="shared" si="4"/>
        <v>176211.96</v>
      </c>
      <c r="K20" s="33">
        <f t="shared" si="4"/>
        <v>88081.81</v>
      </c>
      <c r="L20" s="33">
        <f aca="true" t="shared" si="5" ref="L19:L26">SUM(B20:K20)</f>
        <v>1260849.7800000003</v>
      </c>
      <c r="M20"/>
    </row>
    <row r="21" spans="1:13" ht="17.25" customHeight="1">
      <c r="A21" s="27" t="s">
        <v>26</v>
      </c>
      <c r="B21" s="33">
        <v>3411.21</v>
      </c>
      <c r="C21" s="33">
        <v>11083.95</v>
      </c>
      <c r="D21" s="33">
        <v>50475.86</v>
      </c>
      <c r="E21" s="33">
        <v>32431.08</v>
      </c>
      <c r="F21" s="33">
        <v>48855.07</v>
      </c>
      <c r="G21" s="33">
        <v>32602.32</v>
      </c>
      <c r="H21" s="33">
        <v>18290.65</v>
      </c>
      <c r="I21" s="33">
        <v>12236.07</v>
      </c>
      <c r="J21" s="33">
        <v>17702.81</v>
      </c>
      <c r="K21" s="33">
        <v>22863.16</v>
      </c>
      <c r="L21" s="33">
        <f t="shared" si="5"/>
        <v>249952.18000000002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612.22</v>
      </c>
      <c r="C24" s="33">
        <v>406.41</v>
      </c>
      <c r="D24" s="33">
        <v>1292.18</v>
      </c>
      <c r="E24" s="33">
        <v>1057.72</v>
      </c>
      <c r="F24" s="33">
        <v>1112.42</v>
      </c>
      <c r="G24" s="33">
        <v>669.54</v>
      </c>
      <c r="H24" s="33">
        <v>364.73</v>
      </c>
      <c r="I24" s="33">
        <v>474.15</v>
      </c>
      <c r="J24" s="33">
        <v>580.96</v>
      </c>
      <c r="K24" s="33">
        <v>724.25</v>
      </c>
      <c r="L24" s="33">
        <f t="shared" si="5"/>
        <v>7294.580000000001</v>
      </c>
      <c r="M24"/>
    </row>
    <row r="25" spans="1:13" ht="17.25" customHeight="1">
      <c r="A25" s="27" t="s">
        <v>76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77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-129057.68000000002</v>
      </c>
      <c r="C29" s="33">
        <f t="shared" si="6"/>
        <v>-29405.55</v>
      </c>
      <c r="D29" s="33">
        <f t="shared" si="6"/>
        <v>-87941.65</v>
      </c>
      <c r="E29" s="33">
        <f t="shared" si="6"/>
        <v>773989.4800000001</v>
      </c>
      <c r="F29" s="33">
        <f t="shared" si="6"/>
        <v>-58807.35</v>
      </c>
      <c r="G29" s="33">
        <f t="shared" si="6"/>
        <v>-44016.17</v>
      </c>
      <c r="H29" s="33">
        <f t="shared" si="6"/>
        <v>-30159.920000000002</v>
      </c>
      <c r="I29" s="33">
        <f t="shared" si="6"/>
        <v>-36002.689999999995</v>
      </c>
      <c r="J29" s="33">
        <f t="shared" si="6"/>
        <v>-31656.969999999998</v>
      </c>
      <c r="K29" s="33">
        <f t="shared" si="6"/>
        <v>-53282.92</v>
      </c>
      <c r="L29" s="33">
        <f aca="true" t="shared" si="7" ref="L29:L36">SUM(B29:K29)</f>
        <v>273658.5800000002</v>
      </c>
      <c r="M29"/>
    </row>
    <row r="30" spans="1:13" ht="18.75" customHeight="1">
      <c r="A30" s="27" t="s">
        <v>30</v>
      </c>
      <c r="B30" s="33">
        <f>B31+B32+B33+B34</f>
        <v>-24974.4</v>
      </c>
      <c r="C30" s="33">
        <f aca="true" t="shared" si="8" ref="C30:K30">C31+C32+C33+C34</f>
        <v>-27095.2</v>
      </c>
      <c r="D30" s="33">
        <f t="shared" si="8"/>
        <v>-81316.4</v>
      </c>
      <c r="E30" s="33">
        <f t="shared" si="8"/>
        <v>-56161.6</v>
      </c>
      <c r="F30" s="33">
        <f t="shared" si="8"/>
        <v>-54982.4</v>
      </c>
      <c r="G30" s="33">
        <f t="shared" si="8"/>
        <v>-40898</v>
      </c>
      <c r="H30" s="33">
        <f t="shared" si="8"/>
        <v>-18647.2</v>
      </c>
      <c r="I30" s="33">
        <f t="shared" si="8"/>
        <v>-33366.13</v>
      </c>
      <c r="J30" s="33">
        <f t="shared" si="8"/>
        <v>-28965.2</v>
      </c>
      <c r="K30" s="33">
        <f t="shared" si="8"/>
        <v>-49759.6</v>
      </c>
      <c r="L30" s="33">
        <f t="shared" si="7"/>
        <v>-416166.13</v>
      </c>
      <c r="M30"/>
    </row>
    <row r="31" spans="1:13" s="36" customFormat="1" ht="18.75" customHeight="1">
      <c r="A31" s="34" t="s">
        <v>54</v>
      </c>
      <c r="B31" s="33">
        <f>-ROUND((B9)*$E$3,2)</f>
        <v>-24974.4</v>
      </c>
      <c r="C31" s="33">
        <f aca="true" t="shared" si="9" ref="C31:K31">-ROUND((C9)*$E$3,2)</f>
        <v>-27095.2</v>
      </c>
      <c r="D31" s="33">
        <f t="shared" si="9"/>
        <v>-81316.4</v>
      </c>
      <c r="E31" s="33">
        <f t="shared" si="9"/>
        <v>-56161.6</v>
      </c>
      <c r="F31" s="33">
        <f t="shared" si="9"/>
        <v>-54982.4</v>
      </c>
      <c r="G31" s="33">
        <f t="shared" si="9"/>
        <v>-40898</v>
      </c>
      <c r="H31" s="33">
        <f t="shared" si="9"/>
        <v>-18647.2</v>
      </c>
      <c r="I31" s="33">
        <f t="shared" si="9"/>
        <v>-22110</v>
      </c>
      <c r="J31" s="33">
        <f t="shared" si="9"/>
        <v>-28965.2</v>
      </c>
      <c r="K31" s="33">
        <f t="shared" si="9"/>
        <v>-49759.6</v>
      </c>
      <c r="L31" s="33">
        <f t="shared" si="7"/>
        <v>-404910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-11256.13</v>
      </c>
      <c r="J34" s="17">
        <v>0</v>
      </c>
      <c r="K34" s="17">
        <v>0</v>
      </c>
      <c r="L34" s="33">
        <f t="shared" si="7"/>
        <v>-11256.13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-2259.91</v>
      </c>
      <c r="D35" s="38">
        <f t="shared" si="10"/>
        <v>-7185.36</v>
      </c>
      <c r="E35" s="38">
        <f t="shared" si="10"/>
        <v>942599.79</v>
      </c>
      <c r="F35" s="38">
        <f t="shared" si="10"/>
        <v>-6185.78</v>
      </c>
      <c r="G35" s="38">
        <f t="shared" si="10"/>
        <v>-3723.06</v>
      </c>
      <c r="H35" s="38">
        <f t="shared" si="10"/>
        <v>-11512.720000000001</v>
      </c>
      <c r="I35" s="38">
        <f t="shared" si="10"/>
        <v>-2636.56</v>
      </c>
      <c r="J35" s="38">
        <f t="shared" si="10"/>
        <v>-3230.51</v>
      </c>
      <c r="K35" s="38">
        <f t="shared" si="10"/>
        <v>-4027.28</v>
      </c>
      <c r="L35" s="33">
        <f t="shared" si="7"/>
        <v>796185.2099999998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2511000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71</v>
      </c>
      <c r="B46" s="17">
        <v>-3404.35</v>
      </c>
      <c r="C46" s="17">
        <v>-2259.91</v>
      </c>
      <c r="D46" s="17">
        <v>-7185.36</v>
      </c>
      <c r="E46" s="17">
        <v>-5881.56</v>
      </c>
      <c r="F46" s="17">
        <v>-6185.78</v>
      </c>
      <c r="G46" s="17">
        <v>-3723.06</v>
      </c>
      <c r="H46" s="17">
        <v>-2028.13</v>
      </c>
      <c r="I46" s="17">
        <v>-2636.56</v>
      </c>
      <c r="J46" s="17">
        <v>-3230.51</v>
      </c>
      <c r="K46" s="17">
        <v>-4027.28</v>
      </c>
      <c r="L46" s="30">
        <f t="shared" si="11"/>
        <v>-40562.5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33">
        <v>1570.12</v>
      </c>
      <c r="C48" s="33">
        <v>-50.44</v>
      </c>
      <c r="D48" s="33">
        <v>560.11</v>
      </c>
      <c r="E48" s="33">
        <v>-112448.71</v>
      </c>
      <c r="F48" s="33">
        <v>2360.83</v>
      </c>
      <c r="G48" s="33">
        <v>604.89</v>
      </c>
      <c r="H48" s="33">
        <v>0</v>
      </c>
      <c r="I48" s="33">
        <v>0</v>
      </c>
      <c r="J48" s="33">
        <v>538.74</v>
      </c>
      <c r="K48" s="33">
        <v>503.96</v>
      </c>
      <c r="L48" s="33">
        <f t="shared" si="11"/>
        <v>-106360.5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610396.53</v>
      </c>
      <c r="C50" s="41">
        <f>IF(C18+C29+C42+C51&lt;0,0,C18+C29+C51)</f>
        <v>462475.5299999999</v>
      </c>
      <c r="D50" s="41">
        <f>IF(D18+D29+D42+D51&lt;0,0,D18+D29+D51)</f>
        <v>1472912.8800000004</v>
      </c>
      <c r="E50" s="41">
        <f>IF(E18+E29+E42+E51&lt;0,0,E18+E29+E51)</f>
        <v>2051507.0100000002</v>
      </c>
      <c r="F50" s="41">
        <f>IF(F18+F29+F42+F51&lt;0,0,F18+F29+F51)</f>
        <v>1283901.1999999997</v>
      </c>
      <c r="G50" s="41">
        <f>IF(G18+G29+G42+G51&lt;0,0,G18+G29+G51)</f>
        <v>765733.5099999999</v>
      </c>
      <c r="H50" s="41">
        <f>IF(H18+H29+H42+H51&lt;0,0,H18+H29+H51)</f>
        <v>411248.56000000006</v>
      </c>
      <c r="I50" s="41">
        <f>IF(I18+I29+I42+I51&lt;0,0,I18+I29+I51)</f>
        <v>535369.5400000002</v>
      </c>
      <c r="J50" s="41">
        <f>IF(J18+J29+J42+J51&lt;0,0,J18+J29+J51)</f>
        <v>669108.1000000001</v>
      </c>
      <c r="K50" s="41">
        <f>IF(K18+K29+K42+K51&lt;0,0,K18+K29+K51)</f>
        <v>821251.1599999999</v>
      </c>
      <c r="L50" s="42">
        <f>SUM(B50:K50)</f>
        <v>9083904.020000001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610396.53</v>
      </c>
      <c r="C56" s="41">
        <f aca="true" t="shared" si="12" ref="C56:J56">SUM(C57:C68)</f>
        <v>462475.51999999996</v>
      </c>
      <c r="D56" s="41">
        <f t="shared" si="12"/>
        <v>1472912.88</v>
      </c>
      <c r="E56" s="41">
        <f t="shared" si="12"/>
        <v>2051507.02</v>
      </c>
      <c r="F56" s="41">
        <f t="shared" si="12"/>
        <v>1283901.2</v>
      </c>
      <c r="G56" s="41">
        <f t="shared" si="12"/>
        <v>765733.51</v>
      </c>
      <c r="H56" s="41">
        <f t="shared" si="12"/>
        <v>411248.56</v>
      </c>
      <c r="I56" s="41">
        <f>SUM(I57:I71)</f>
        <v>535369.54</v>
      </c>
      <c r="J56" s="41">
        <f t="shared" si="12"/>
        <v>669108.1</v>
      </c>
      <c r="K56" s="41">
        <f>SUM(K57:K70)</f>
        <v>821251.16</v>
      </c>
      <c r="L56" s="46">
        <f>SUM(B56:K56)</f>
        <v>9083904.019999998</v>
      </c>
      <c r="M56" s="40"/>
    </row>
    <row r="57" spans="1:13" ht="18.75" customHeight="1">
      <c r="A57" s="47" t="s">
        <v>47</v>
      </c>
      <c r="B57" s="48">
        <f>+$B$50</f>
        <v>610396.53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610396.53</v>
      </c>
      <c r="M57" s="40"/>
    </row>
    <row r="58" spans="1:12" ht="18.75" customHeight="1">
      <c r="A58" s="47" t="s">
        <v>57</v>
      </c>
      <c r="B58" s="17">
        <v>0</v>
      </c>
      <c r="C58" s="48">
        <v>404296.1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404296.1</v>
      </c>
    </row>
    <row r="59" spans="1:12" ht="18.75" customHeight="1">
      <c r="A59" s="47" t="s">
        <v>58</v>
      </c>
      <c r="B59" s="17">
        <v>0</v>
      </c>
      <c r="C59" s="48">
        <v>58179.42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58179.42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1472912.88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1472912.88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2051507.02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2051507.02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1283901.2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1283901.2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765733.51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765733.51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411248.56</v>
      </c>
      <c r="I64" s="17">
        <v>0</v>
      </c>
      <c r="J64" s="17">
        <v>0</v>
      </c>
      <c r="K64" s="17">
        <v>0</v>
      </c>
      <c r="L64" s="46">
        <f t="shared" si="13"/>
        <v>411248.56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669108.1</v>
      </c>
      <c r="K66" s="17">
        <v>0</v>
      </c>
      <c r="L66" s="46">
        <f t="shared" si="13"/>
        <v>669108.1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470627.96</v>
      </c>
      <c r="L67" s="46">
        <f t="shared" si="13"/>
        <v>470627.96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350623.2</v>
      </c>
      <c r="L68" s="46">
        <f t="shared" si="13"/>
        <v>350623.2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535369.54</v>
      </c>
      <c r="J71" s="52">
        <v>0</v>
      </c>
      <c r="K71" s="52">
        <v>0</v>
      </c>
      <c r="L71" s="51">
        <f>SUM(B71:K71)</f>
        <v>535369.54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2022-07-27T13:08:23Z</dcterms:modified>
  <cp:category/>
  <cp:version/>
  <cp:contentType/>
  <cp:contentStatus/>
</cp:coreProperties>
</file>