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externalReferences>
    <externalReference r:id="rId4"/>
  </externalReference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<sst xmlns="http://schemas.openxmlformats.org/spreadsheetml/2006/main" count="82" uniqueCount="81">
  <si>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</si>
  <si>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</si>
  <si>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</si>
  <si>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</si>
  <si>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</si>
  <si>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</si>
  <si>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</si>
  <si>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</si>
  <si>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</si>
  <si>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</si>
  <si>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</si>
  <si>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</si>
  <si>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</si>
  <si>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</si>
  <si>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</si>
  <si>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</si>
  <si>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</si>
  <si>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</si>
  <si>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</si>
  <si>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</si>
  <si>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</si>
  <si>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</si>
  <si>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</si>
  <si>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</si>
  <si>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</si>
  <si>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</si>
  <si>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</si>
  <si>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</si>
  <si>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</si>
  <si>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</si>
  <si>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</si>
  <si>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</si>
  <si>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</si>
  <si>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</si>
  <si>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</si>
  <si>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</si>
  <si>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</si>
  <si>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</si>
  <si>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</si>
  <si>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</si>
  <si>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</si>
  <si>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</si>
  <si>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</si>
  <si>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</si>
  <si>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</si>
  <si>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</si>
  <si>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</si>
  <si>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</si>
  <si>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</si>
  <si>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</si>
  <si>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</si>
  <si>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</si>
  <si>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</si>
  <si>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</si>
  <si>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</si>
  <si>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</si>
  <si>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</si>
  <si>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</si>
  <si>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</si>
  <si>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</si>
  <si>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</si>
  <si>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</si>
  <si>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</si>
  <si>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</si>
  <si>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</si>
  <si>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</si>
  <si>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</si>
  <si>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</si>
  <si>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</si>
  <si>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</si>
  <si>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</si>
  <si>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</si>
  <si>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</si>
  <si>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15/07/22 - VENCIMENTO 22/07/22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</si>
  <si>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</si>
  <si>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</si>
  <si>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</si>
  <si>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</si>
  <si>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</si>
  <si>
    <t>5.3. Revisão de Remuneração pelo Transporte Coletivo ¹</t>
  </si>
  <si>
    <t>¹ Energia para tração de maio e junho,  remuneração guincho de junho, tarifa combustível e fator de transição de julho.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</si>
</sst>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Apura&#231;&#227;o\REMUNERA&#199;&#195;O%2001%20A%203107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X"/>
      <sheetName val="1ºRev Fator de Transição MAR 20"/>
      <sheetName val="TCO 0107"/>
      <sheetName val="TCO 0207"/>
      <sheetName val="TCO 0307"/>
      <sheetName val="TCO 0407"/>
      <sheetName val="TCO 0507"/>
      <sheetName val="TCO 0607"/>
      <sheetName val="TCO 0707"/>
      <sheetName val="TCO 0807"/>
      <sheetName val="TCO 0907"/>
      <sheetName val="TCO 1007"/>
      <sheetName val="TCO 1107"/>
      <sheetName val="TCO 1207"/>
      <sheetName val="TCO 1307"/>
      <sheetName val="TCO 1407"/>
      <sheetName val="TCO 1507"/>
      <sheetName val="TCO 1607"/>
      <sheetName val="TCO 1707"/>
      <sheetName val="SPTRANS VEIC INSTAL 3108"/>
      <sheetName val="SPTRANS VEIC INSTAL 010119"/>
      <sheetName val="SPTRANS VEIC INSTAL 011218"/>
      <sheetName val="SPTRANS VEIC INSTAL 310119"/>
      <sheetName val="SPTRANS VEIC INSTAL 261118"/>
      <sheetName val="SPTRANS VEIC INSTAL 300918"/>
      <sheetName val="SPTRANS VEIC INSTAL 3107"/>
      <sheetName val="SPTRANS VEIC INSTAL 2507"/>
      <sheetName val="SPTRANS VEIC INSTAL 0105"/>
      <sheetName val="SPTRANS VEIC INSTAL 0106"/>
      <sheetName val="SPTRANS VEIC INSTAL 3006"/>
      <sheetName val="SPTRANS VEIC INSTAL 0109 ant"/>
      <sheetName val="SPTRANS VEIC INSTAL 0806"/>
      <sheetName val="SPTRANS VEIC INSTAL 080715"/>
      <sheetName val="SPTRANS VEIC INSTAL 0101"/>
      <sheetName val="AVL MAIO"/>
      <sheetName val="HÍBRIDOS"/>
      <sheetName val="tarifa"/>
      <sheetName val="tarifa mai 14 REV 2"/>
      <sheetName val="tarifa mai 14"/>
      <sheetName val="Plan1"/>
      <sheetName val="ACERTO HÍBRI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79166</v>
      </c>
      <c r="C7" s="10">
        <f>C8+C11</f>
        <v>94173</v>
      </c>
      <c r="D7" s="10">
        <f aca="true" t="shared" si="0" ref="D7:K7">D8+D11</f>
        <v>280130</v>
      </c>
      <c r="E7" s="10">
        <f t="shared" si="0"/>
        <v>215911</v>
      </c>
      <c r="F7" s="10">
        <f t="shared" si="0"/>
        <v>234979</v>
      </c>
      <c r="G7" s="10">
        <f t="shared" si="0"/>
        <v>126832</v>
      </c>
      <c r="H7" s="10">
        <f t="shared" si="0"/>
        <v>68629</v>
      </c>
      <c r="I7" s="10">
        <f t="shared" si="0"/>
        <v>106297</v>
      </c>
      <c r="J7" s="10">
        <f t="shared" si="0"/>
        <v>102879</v>
      </c>
      <c r="K7" s="10">
        <f t="shared" si="0"/>
        <v>194567</v>
      </c>
      <c r="L7" s="10">
        <f>SUM(B7:K7)</f>
        <v>1503563</v>
      </c>
      <c r="M7" s="11"/>
    </row>
    <row r="8" spans="1:13" ht="17.25" customHeight="1">
      <c r="A8" s="12" t="s">
        <v>18</v>
      </c>
      <c r="B8" s="13">
        <f>B9+B10</f>
        <v>5397</v>
      </c>
      <c r="C8" s="13">
        <f aca="true" t="shared" si="1" ref="C8:K8">C9+C10</f>
        <v>6165</v>
      </c>
      <c r="D8" s="13">
        <f t="shared" si="1"/>
        <v>18240</v>
      </c>
      <c r="E8" s="13">
        <f t="shared" si="1"/>
        <v>12601</v>
      </c>
      <c r="F8" s="13">
        <f t="shared" si="1"/>
        <v>12712</v>
      </c>
      <c r="G8" s="13">
        <f t="shared" si="1"/>
        <v>9086</v>
      </c>
      <c r="H8" s="13">
        <f t="shared" si="1"/>
        <v>4305</v>
      </c>
      <c r="I8" s="13">
        <f t="shared" si="1"/>
        <v>5072</v>
      </c>
      <c r="J8" s="13">
        <f t="shared" si="1"/>
        <v>6395</v>
      </c>
      <c r="K8" s="13">
        <f t="shared" si="1"/>
        <v>11559</v>
      </c>
      <c r="L8" s="13">
        <f>SUM(B8:K8)</f>
        <v>91532</v>
      </c>
      <c r="M8"/>
    </row>
    <row r="9" spans="1:13" ht="17.25" customHeight="1">
      <c r="A9" s="14" t="s">
        <v>19</v>
      </c>
      <c r="B9" s="15">
        <v>5391</v>
      </c>
      <c r="C9" s="15">
        <v>6165</v>
      </c>
      <c r="D9" s="15">
        <v>18240</v>
      </c>
      <c r="E9" s="15">
        <v>12601</v>
      </c>
      <c r="F9" s="15">
        <v>12712</v>
      </c>
      <c r="G9" s="15">
        <v>9086</v>
      </c>
      <c r="H9" s="15">
        <v>4265</v>
      </c>
      <c r="I9" s="15">
        <v>5072</v>
      </c>
      <c r="J9" s="15">
        <v>6395</v>
      </c>
      <c r="K9" s="15">
        <v>11559</v>
      </c>
      <c r="L9" s="13">
        <f>SUM(B9:K9)</f>
        <v>91486</v>
      </c>
      <c r="M9"/>
    </row>
    <row r="10" spans="1:13" ht="17.25" customHeight="1">
      <c r="A10" s="14" t="s">
        <v>20</v>
      </c>
      <c r="B10" s="15">
        <v>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40</v>
      </c>
      <c r="I10" s="15">
        <v>0</v>
      </c>
      <c r="J10" s="15">
        <v>0</v>
      </c>
      <c r="K10" s="15">
        <v>0</v>
      </c>
      <c r="L10" s="13">
        <f>SUM(B10:K10)</f>
        <v>46</v>
      </c>
      <c r="M10"/>
    </row>
    <row r="11" spans="1:13" ht="17.25" customHeight="1">
      <c r="A11" s="12" t="s">
        <v>21</v>
      </c>
      <c r="B11" s="15">
        <v>73769</v>
      </c>
      <c r="C11" s="15">
        <v>88008</v>
      </c>
      <c r="D11" s="15">
        <v>261890</v>
      </c>
      <c r="E11" s="15">
        <v>203310</v>
      </c>
      <c r="F11" s="15">
        <v>222267</v>
      </c>
      <c r="G11" s="15">
        <v>117746</v>
      </c>
      <c r="H11" s="15">
        <v>64324</v>
      </c>
      <c r="I11" s="15">
        <v>101225</v>
      </c>
      <c r="J11" s="15">
        <v>96484</v>
      </c>
      <c r="K11" s="15">
        <v>183008</v>
      </c>
      <c r="L11" s="13">
        <f>SUM(B11:K11)</f>
        <v>1412031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1.277033927087529</v>
      </c>
      <c r="C16" s="22">
        <v>1.229518315845565</v>
      </c>
      <c r="D16" s="22">
        <v>1.092064726463667</v>
      </c>
      <c r="E16" s="22">
        <v>1.159286241867398</v>
      </c>
      <c r="F16" s="22">
        <v>1.254947228775877</v>
      </c>
      <c r="G16" s="22">
        <v>1.265352106733074</v>
      </c>
      <c r="H16" s="22">
        <v>1.154504600563294</v>
      </c>
      <c r="I16" s="22">
        <v>1.19388252401165</v>
      </c>
      <c r="J16" s="22">
        <v>1.395127691923665</v>
      </c>
      <c r="K16" s="22">
        <v>1.130021186575297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69</v>
      </c>
      <c r="B18" s="25">
        <f>SUM(B19:B28)</f>
        <v>729992.41</v>
      </c>
      <c r="C18" s="25">
        <f aca="true" t="shared" si="2" ref="C18:K18">SUM(C19:C28)</f>
        <v>488358.06999999995</v>
      </c>
      <c r="D18" s="25">
        <f t="shared" si="2"/>
        <v>1550896.7600000002</v>
      </c>
      <c r="E18" s="25">
        <f t="shared" si="2"/>
        <v>1275857.0799999998</v>
      </c>
      <c r="F18" s="25">
        <f t="shared" si="2"/>
        <v>1342398.8299999998</v>
      </c>
      <c r="G18" s="25">
        <f t="shared" si="2"/>
        <v>805228.9299999999</v>
      </c>
      <c r="H18" s="25">
        <f t="shared" si="2"/>
        <v>440199.01</v>
      </c>
      <c r="I18" s="25">
        <f t="shared" si="2"/>
        <v>572072.7800000001</v>
      </c>
      <c r="J18" s="25">
        <f t="shared" si="2"/>
        <v>701328.4199999999</v>
      </c>
      <c r="K18" s="25">
        <f t="shared" si="2"/>
        <v>876746.57</v>
      </c>
      <c r="L18" s="25">
        <f>SUM(B18:K18)</f>
        <v>8783078.86</v>
      </c>
      <c r="M18"/>
    </row>
    <row r="19" spans="1:13" ht="17.25" customHeight="1">
      <c r="A19" s="26" t="s">
        <v>24</v>
      </c>
      <c r="B19" s="60">
        <f>ROUND((B13+B14)*B7,2)</f>
        <v>566749.39</v>
      </c>
      <c r="C19" s="60">
        <f aca="true" t="shared" si="3" ref="C19:K19">ROUND((C13+C14)*C7,2)</f>
        <v>386448.32</v>
      </c>
      <c r="D19" s="60">
        <f t="shared" si="3"/>
        <v>1368154.92</v>
      </c>
      <c r="E19" s="60">
        <f t="shared" si="3"/>
        <v>1068154.9</v>
      </c>
      <c r="F19" s="60">
        <f t="shared" si="3"/>
        <v>1027140.2</v>
      </c>
      <c r="G19" s="60">
        <f t="shared" si="3"/>
        <v>609605.32</v>
      </c>
      <c r="H19" s="60">
        <f t="shared" si="3"/>
        <v>363349.38</v>
      </c>
      <c r="I19" s="60">
        <f t="shared" si="3"/>
        <v>466601.31</v>
      </c>
      <c r="J19" s="60">
        <f t="shared" si="3"/>
        <v>486360.47</v>
      </c>
      <c r="K19" s="60">
        <f t="shared" si="3"/>
        <v>751125.9</v>
      </c>
      <c r="L19" s="33">
        <f>SUM(B19:K19)</f>
        <v>7093690.109999999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157008.81</v>
      </c>
      <c r="C20" s="33">
        <f t="shared" si="4"/>
        <v>88696.97</v>
      </c>
      <c r="D20" s="33">
        <f t="shared" si="4"/>
        <v>125958.81</v>
      </c>
      <c r="E20" s="33">
        <f t="shared" si="4"/>
        <v>170142.38</v>
      </c>
      <c r="F20" s="33">
        <f t="shared" si="4"/>
        <v>261866.55</v>
      </c>
      <c r="G20" s="33">
        <f t="shared" si="4"/>
        <v>161760.06</v>
      </c>
      <c r="H20" s="33">
        <f t="shared" si="4"/>
        <v>56139.15</v>
      </c>
      <c r="I20" s="33">
        <f t="shared" si="4"/>
        <v>90465.84</v>
      </c>
      <c r="J20" s="33">
        <f t="shared" si="4"/>
        <v>192174.49</v>
      </c>
      <c r="K20" s="33">
        <f t="shared" si="4"/>
        <v>97662.28</v>
      </c>
      <c r="L20" s="33">
        <f aca="true" t="shared" si="5" ref="L19:L26">SUM(B20:K20)</f>
        <v>1401875.34</v>
      </c>
      <c r="M20"/>
    </row>
    <row r="21" spans="1:13" ht="17.25" customHeight="1">
      <c r="A21" s="27" t="s">
        <v>26</v>
      </c>
      <c r="B21" s="33">
        <v>3443.08</v>
      </c>
      <c r="C21" s="33">
        <v>10752.1</v>
      </c>
      <c r="D21" s="33">
        <v>50906.83</v>
      </c>
      <c r="E21" s="33">
        <v>32225.89</v>
      </c>
      <c r="F21" s="33">
        <v>49687.48</v>
      </c>
      <c r="G21" s="33">
        <v>32704.91</v>
      </c>
      <c r="H21" s="33">
        <v>18335.18</v>
      </c>
      <c r="I21" s="33">
        <v>12429.1</v>
      </c>
      <c r="J21" s="33">
        <v>18306.22</v>
      </c>
      <c r="K21" s="33">
        <v>23128.65</v>
      </c>
      <c r="L21" s="33">
        <f t="shared" si="5"/>
        <v>251919.44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607.01</v>
      </c>
      <c r="C24" s="33">
        <v>406.41</v>
      </c>
      <c r="D24" s="33">
        <v>1286.97</v>
      </c>
      <c r="E24" s="33">
        <v>1060.32</v>
      </c>
      <c r="F24" s="33">
        <v>1115.03</v>
      </c>
      <c r="G24" s="33">
        <v>669.54</v>
      </c>
      <c r="H24" s="33">
        <v>364.73</v>
      </c>
      <c r="I24" s="33">
        <v>474.15</v>
      </c>
      <c r="J24" s="33">
        <v>580.96</v>
      </c>
      <c r="K24" s="33">
        <v>726.85</v>
      </c>
      <c r="L24" s="33">
        <f t="shared" si="5"/>
        <v>7291.97</v>
      </c>
      <c r="M24"/>
    </row>
    <row r="25" spans="1:13" ht="17.25" customHeight="1">
      <c r="A25" s="27" t="s">
        <v>76</v>
      </c>
      <c r="B25" s="33">
        <v>314.15</v>
      </c>
      <c r="C25" s="33">
        <v>225.67</v>
      </c>
      <c r="D25" s="33">
        <v>770.81</v>
      </c>
      <c r="E25" s="33">
        <v>555.56</v>
      </c>
      <c r="F25" s="33">
        <v>588.19</v>
      </c>
      <c r="G25" s="33">
        <v>340.65</v>
      </c>
      <c r="H25" s="33">
        <v>191.71</v>
      </c>
      <c r="I25" s="33">
        <v>254.31</v>
      </c>
      <c r="J25" s="33">
        <v>306.88</v>
      </c>
      <c r="K25" s="33">
        <v>440.83</v>
      </c>
      <c r="L25" s="33">
        <f t="shared" si="5"/>
        <v>3988.76</v>
      </c>
      <c r="M25"/>
    </row>
    <row r="26" spans="1:13" ht="17.25" customHeight="1">
      <c r="A26" s="27" t="s">
        <v>77</v>
      </c>
      <c r="B26" s="33">
        <v>140.54</v>
      </c>
      <c r="C26" s="33">
        <v>99.17</v>
      </c>
      <c r="D26" s="33">
        <v>359.56</v>
      </c>
      <c r="E26" s="33">
        <v>259.17</v>
      </c>
      <c r="F26" s="33">
        <v>271.95</v>
      </c>
      <c r="G26" s="33">
        <v>148.45</v>
      </c>
      <c r="H26" s="33">
        <v>89.43</v>
      </c>
      <c r="I26" s="33">
        <v>118.64</v>
      </c>
      <c r="J26" s="33">
        <v>140.54</v>
      </c>
      <c r="K26" s="33">
        <v>203.2</v>
      </c>
      <c r="L26" s="33">
        <f t="shared" si="5"/>
        <v>1830.6500000000003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-535878.48</v>
      </c>
      <c r="C29" s="33">
        <f t="shared" si="6"/>
        <v>-31576.28</v>
      </c>
      <c r="D29" s="33">
        <f t="shared" si="6"/>
        <v>-87412.39</v>
      </c>
      <c r="E29" s="33">
        <f t="shared" si="6"/>
        <v>-120471.27999999991</v>
      </c>
      <c r="F29" s="33">
        <f t="shared" si="6"/>
        <v>-62133.07000000001</v>
      </c>
      <c r="G29" s="33">
        <f t="shared" si="6"/>
        <v>-43701.46</v>
      </c>
      <c r="H29" s="33">
        <f t="shared" si="6"/>
        <v>-50523.78999999999</v>
      </c>
      <c r="I29" s="33">
        <f t="shared" si="6"/>
        <v>-34965.85</v>
      </c>
      <c r="J29" s="33">
        <f t="shared" si="6"/>
        <v>-31368.510000000002</v>
      </c>
      <c r="K29" s="33">
        <f t="shared" si="6"/>
        <v>-54901.36</v>
      </c>
      <c r="L29" s="33">
        <f aca="true" t="shared" si="7" ref="L29:L36">SUM(B29:K29)</f>
        <v>-1052932.47</v>
      </c>
      <c r="M29"/>
    </row>
    <row r="30" spans="1:13" ht="18.75" customHeight="1">
      <c r="A30" s="27" t="s">
        <v>30</v>
      </c>
      <c r="B30" s="33">
        <f>B31+B32+B33+B34</f>
        <v>-23720.4</v>
      </c>
      <c r="C30" s="33">
        <f aca="true" t="shared" si="8" ref="C30:K30">C31+C32+C33+C34</f>
        <v>-27126</v>
      </c>
      <c r="D30" s="33">
        <f t="shared" si="8"/>
        <v>-80256</v>
      </c>
      <c r="E30" s="33">
        <f t="shared" si="8"/>
        <v>-55444.4</v>
      </c>
      <c r="F30" s="33">
        <f t="shared" si="8"/>
        <v>-55932.8</v>
      </c>
      <c r="G30" s="33">
        <f t="shared" si="8"/>
        <v>-39978.4</v>
      </c>
      <c r="H30" s="33">
        <f t="shared" si="8"/>
        <v>-18766</v>
      </c>
      <c r="I30" s="33">
        <f t="shared" si="8"/>
        <v>-32329.29</v>
      </c>
      <c r="J30" s="33">
        <f t="shared" si="8"/>
        <v>-28138</v>
      </c>
      <c r="K30" s="33">
        <f t="shared" si="8"/>
        <v>-50859.6</v>
      </c>
      <c r="L30" s="33">
        <f t="shared" si="7"/>
        <v>-412550.88999999996</v>
      </c>
      <c r="M30"/>
    </row>
    <row r="31" spans="1:13" s="36" customFormat="1" ht="18.75" customHeight="1">
      <c r="A31" s="34" t="s">
        <v>54</v>
      </c>
      <c r="B31" s="33">
        <f>-ROUND((B9)*$E$3,2)</f>
        <v>-23720.4</v>
      </c>
      <c r="C31" s="33">
        <f aca="true" t="shared" si="9" ref="C31:K31">-ROUND((C9)*$E$3,2)</f>
        <v>-27126</v>
      </c>
      <c r="D31" s="33">
        <f t="shared" si="9"/>
        <v>-80256</v>
      </c>
      <c r="E31" s="33">
        <f t="shared" si="9"/>
        <v>-55444.4</v>
      </c>
      <c r="F31" s="33">
        <f t="shared" si="9"/>
        <v>-55932.8</v>
      </c>
      <c r="G31" s="33">
        <f t="shared" si="9"/>
        <v>-39978.4</v>
      </c>
      <c r="H31" s="33">
        <f t="shared" si="9"/>
        <v>-18766</v>
      </c>
      <c r="I31" s="33">
        <f t="shared" si="9"/>
        <v>-22316.8</v>
      </c>
      <c r="J31" s="33">
        <f t="shared" si="9"/>
        <v>-28138</v>
      </c>
      <c r="K31" s="33">
        <f t="shared" si="9"/>
        <v>-50859.6</v>
      </c>
      <c r="L31" s="33">
        <f t="shared" si="7"/>
        <v>-402538.39999999997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-10012.49</v>
      </c>
      <c r="J34" s="17">
        <v>0</v>
      </c>
      <c r="K34" s="17">
        <v>0</v>
      </c>
      <c r="L34" s="33">
        <f t="shared" si="7"/>
        <v>-10012.49</v>
      </c>
      <c r="M34"/>
    </row>
    <row r="35" spans="1:13" s="36" customFormat="1" ht="18.75" customHeight="1">
      <c r="A35" s="27" t="s">
        <v>34</v>
      </c>
      <c r="B35" s="38">
        <f>SUM(B36:B47)</f>
        <v>-105624.43000000001</v>
      </c>
      <c r="C35" s="38">
        <f aca="true" t="shared" si="10" ref="C35:K35">SUM(C36:C47)</f>
        <v>-4450.28</v>
      </c>
      <c r="D35" s="38">
        <f t="shared" si="10"/>
        <v>-7156.39</v>
      </c>
      <c r="E35" s="38">
        <f t="shared" si="10"/>
        <v>-11414.699999999906</v>
      </c>
      <c r="F35" s="38">
        <f t="shared" si="10"/>
        <v>-6200.27</v>
      </c>
      <c r="G35" s="38">
        <f t="shared" si="10"/>
        <v>-3723.06</v>
      </c>
      <c r="H35" s="38">
        <f t="shared" si="10"/>
        <v>-12099.939999999999</v>
      </c>
      <c r="I35" s="38">
        <f t="shared" si="10"/>
        <v>-2636.56</v>
      </c>
      <c r="J35" s="38">
        <f t="shared" si="10"/>
        <v>-3230.51</v>
      </c>
      <c r="K35" s="38">
        <f t="shared" si="10"/>
        <v>-4041.76</v>
      </c>
      <c r="L35" s="33">
        <f t="shared" si="7"/>
        <v>-160577.89999999994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-2190.37</v>
      </c>
      <c r="D39" s="17">
        <v>0</v>
      </c>
      <c r="E39" s="17">
        <v>0</v>
      </c>
      <c r="F39" s="17">
        <v>0</v>
      </c>
      <c r="G39" s="17">
        <v>0</v>
      </c>
      <c r="H39" s="17">
        <v>-587.22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-2777.59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33">
        <v>1080000</v>
      </c>
      <c r="F44" s="17">
        <v>0</v>
      </c>
      <c r="G44" s="17">
        <v>0</v>
      </c>
      <c r="H44" s="17">
        <v>0</v>
      </c>
      <c r="I44" s="33">
        <v>477000</v>
      </c>
      <c r="J44" s="17">
        <v>0</v>
      </c>
      <c r="K44" s="17">
        <v>0</v>
      </c>
      <c r="L44" s="33">
        <f>SUM(B44:K44)</f>
        <v>1557000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33">
        <v>-1080000</v>
      </c>
      <c r="F45" s="17">
        <v>0</v>
      </c>
      <c r="G45" s="17">
        <v>0</v>
      </c>
      <c r="H45" s="17">
        <v>0</v>
      </c>
      <c r="I45" s="33">
        <v>-477000</v>
      </c>
      <c r="J45" s="17">
        <v>0</v>
      </c>
      <c r="K45" s="17">
        <v>0</v>
      </c>
      <c r="L45" s="33">
        <f>SUM(B45:K45)</f>
        <v>-1557000</v>
      </c>
    </row>
    <row r="46" spans="1:12" ht="18.75" customHeight="1">
      <c r="A46" s="37" t="s">
        <v>72</v>
      </c>
      <c r="B46" s="33">
        <v>-3375.38</v>
      </c>
      <c r="C46" s="33">
        <v>-2259.91</v>
      </c>
      <c r="D46" s="33">
        <v>-7156.39</v>
      </c>
      <c r="E46" s="33">
        <v>-5896.05</v>
      </c>
      <c r="F46" s="33">
        <v>-6200.27</v>
      </c>
      <c r="G46" s="33">
        <v>-3723.06</v>
      </c>
      <c r="H46" s="33">
        <v>-2028.13</v>
      </c>
      <c r="I46" s="33">
        <v>-2636.56</v>
      </c>
      <c r="J46" s="33">
        <v>-3230.51</v>
      </c>
      <c r="K46" s="33">
        <v>-4041.76</v>
      </c>
      <c r="L46" s="33">
        <f t="shared" si="11"/>
        <v>-40548.020000000004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33">
        <v>-406533.65</v>
      </c>
      <c r="C48" s="17">
        <v>0</v>
      </c>
      <c r="D48" s="17">
        <v>0</v>
      </c>
      <c r="E48" s="33">
        <v>-53612.18</v>
      </c>
      <c r="F48" s="17">
        <v>0</v>
      </c>
      <c r="G48" s="17">
        <v>0</v>
      </c>
      <c r="H48" s="33">
        <v>-19657.85</v>
      </c>
      <c r="I48" s="17">
        <v>0</v>
      </c>
      <c r="J48" s="17">
        <v>0</v>
      </c>
      <c r="K48" s="17">
        <v>0</v>
      </c>
      <c r="L48" s="33">
        <f t="shared" si="11"/>
        <v>-479803.68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194113.93000000005</v>
      </c>
      <c r="C50" s="41">
        <f>IF(C18+C29+C42+C51&lt;0,0,C18+C29+C51)</f>
        <v>456781.7899999999</v>
      </c>
      <c r="D50" s="41">
        <f>IF(D18+D29+D42+D51&lt;0,0,D18+D29+D51)</f>
        <v>1463484.3700000003</v>
      </c>
      <c r="E50" s="41">
        <f>IF(E18+E29+E42+E51&lt;0,0,E18+E29+E51)</f>
        <v>1155385.7999999998</v>
      </c>
      <c r="F50" s="41">
        <f>IF(F18+F29+F42+F51&lt;0,0,F18+F29+F51)</f>
        <v>1280265.7599999998</v>
      </c>
      <c r="G50" s="41">
        <f>IF(G18+G29+G42+G51&lt;0,0,G18+G29+G51)</f>
        <v>761527.47</v>
      </c>
      <c r="H50" s="41">
        <f>IF(H18+H29+H42+H51&lt;0,0,H18+H29+H51)</f>
        <v>389675.22000000003</v>
      </c>
      <c r="I50" s="41">
        <f>IF(I18+I29+I42+I51&lt;0,0,I18+I29+I51)</f>
        <v>537106.9300000002</v>
      </c>
      <c r="J50" s="41">
        <f>IF(J18+J29+J42+J51&lt;0,0,J18+J29+J51)</f>
        <v>669959.9099999999</v>
      </c>
      <c r="K50" s="41">
        <f>IF(K18+K29+K42+K51&lt;0,0,K18+K29+K51)</f>
        <v>821845.21</v>
      </c>
      <c r="L50" s="42">
        <f>SUM(B50:K50)</f>
        <v>7730146.39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194113.94</v>
      </c>
      <c r="C56" s="41">
        <f aca="true" t="shared" si="12" ref="C56:J56">SUM(C57:C68)</f>
        <v>456781.79</v>
      </c>
      <c r="D56" s="41">
        <f t="shared" si="12"/>
        <v>1463484.37</v>
      </c>
      <c r="E56" s="41">
        <f t="shared" si="12"/>
        <v>1155385.8</v>
      </c>
      <c r="F56" s="41">
        <f t="shared" si="12"/>
        <v>1280265.76</v>
      </c>
      <c r="G56" s="41">
        <f t="shared" si="12"/>
        <v>761527.47</v>
      </c>
      <c r="H56" s="41">
        <f t="shared" si="12"/>
        <v>389675.22</v>
      </c>
      <c r="I56" s="41">
        <f>SUM(I57:I71)</f>
        <v>537106.93</v>
      </c>
      <c r="J56" s="41">
        <f t="shared" si="12"/>
        <v>669959.91</v>
      </c>
      <c r="K56" s="41">
        <f>SUM(K57:K70)</f>
        <v>821845.21</v>
      </c>
      <c r="L56" s="46">
        <f>SUM(B56:K56)</f>
        <v>7730146.399999999</v>
      </c>
      <c r="M56" s="40"/>
    </row>
    <row r="57" spans="1:13" ht="18.75" customHeight="1">
      <c r="A57" s="47" t="s">
        <v>47</v>
      </c>
      <c r="B57" s="48">
        <v>194113.94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194113.94</v>
      </c>
      <c r="M57" s="40"/>
    </row>
    <row r="58" spans="1:12" ht="18.75" customHeight="1">
      <c r="A58" s="47" t="s">
        <v>57</v>
      </c>
      <c r="B58" s="17">
        <v>0</v>
      </c>
      <c r="C58" s="48">
        <v>399410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399410</v>
      </c>
    </row>
    <row r="59" spans="1:12" ht="18.75" customHeight="1">
      <c r="A59" s="47" t="s">
        <v>58</v>
      </c>
      <c r="B59" s="17">
        <v>0</v>
      </c>
      <c r="C59" s="48">
        <v>57371.79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57371.79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1463484.37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1463484.37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1155385.8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1155385.8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1280265.76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1280265.76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761527.47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761527.47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389675.22</v>
      </c>
      <c r="I64" s="17">
        <v>0</v>
      </c>
      <c r="J64" s="17">
        <v>0</v>
      </c>
      <c r="K64" s="17">
        <v>0</v>
      </c>
      <c r="L64" s="46">
        <f t="shared" si="13"/>
        <v>389675.22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669959.91</v>
      </c>
      <c r="K66" s="17">
        <v>0</v>
      </c>
      <c r="L66" s="46">
        <f t="shared" si="13"/>
        <v>669959.91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469191.43</v>
      </c>
      <c r="L67" s="46">
        <f t="shared" si="13"/>
        <v>469191.43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352653.78</v>
      </c>
      <c r="L68" s="46">
        <f t="shared" si="13"/>
        <v>352653.78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537106.93</v>
      </c>
      <c r="J71" s="52">
        <v>0</v>
      </c>
      <c r="K71" s="52">
        <v>0</v>
      </c>
      <c r="L71" s="51">
        <f>SUM(B71:K71)</f>
        <v>537106.93</v>
      </c>
    </row>
    <row r="72" spans="1:12" ht="18" customHeight="1">
      <c r="A72" s="61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2022-07-21T19:36:06Z</dcterms:modified>
  <cp:category/>
  <cp:version/>
  <cp:contentType/>
  <cp:contentStatus/>
</cp:coreProperties>
</file>