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<sst xmlns="http://schemas.openxmlformats.org/spreadsheetml/2006/main" count="85" uniqueCount="82">
  <si>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</si>
  <si>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</si>
  <si>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</si>
  <si>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</si>
  <si>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</si>
  <si>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</si>
  <si>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</si>
  <si>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</si>
  <si>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</si>
  <si>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</si>
  <si>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</si>
  <si>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</si>
  <si>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</si>
  <si>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</si>
  <si>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</si>
  <si>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</si>
  <si>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</si>
  <si>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</si>
  <si>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</si>
  <si>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</si>
  <si>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</si>
  <si>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</si>
  <si>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</si>
  <si>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</si>
  <si>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</si>
  <si>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</si>
  <si>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</si>
  <si>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</si>
  <si>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</si>
  <si>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</si>
  <si>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</si>
  <si>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</si>
  <si>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</si>
  <si>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</si>
  <si>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</si>
  <si>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</si>
  <si>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</si>
  <si>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</si>
  <si>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</si>
  <si>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</si>
  <si>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</si>
  <si>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</si>
  <si>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</si>
  <si>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</si>
  <si>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</si>
  <si>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</si>
  <si>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</si>
  <si>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</si>
  <si>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</si>
  <si>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</si>
  <si>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</si>
  <si>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</si>
  <si>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</si>
  <si>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</si>
  <si>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</si>
  <si>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</si>
  <si>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</si>
  <si>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</si>
  <si>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</si>
  <si>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</si>
  <si>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</si>
  <si>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</si>
  <si>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</si>
  <si>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</si>
  <si>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</si>
  <si>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</si>
  <si>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</si>
  <si>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</si>
  <si>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30/01/22 - VENCIMENTO 04/02/22</t>
  </si>
  <si>
    <t>Nota: (1) Revisões do período de 19/03 a 03/12/20, lotes D3 e D7.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</si>
  <si>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</si>
  <si>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</si>
  <si>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</si>
  <si>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</si>
  <si>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</si>
  <si>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</si>
  <si>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</si>
  <si>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</si>
  <si>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</si>
  <si>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5.2.12. Remuneração Manutenção de Validadores</t>
  </si>
  <si>
    <t>5.2.13. Remuneração Comunicação AVL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</si>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</sst>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109041</v>
      </c>
      <c r="C7" s="9">
        <f t="shared" si="0"/>
        <v>75080</v>
      </c>
      <c r="D7" s="9">
        <f t="shared" si="0"/>
        <v>79765</v>
      </c>
      <c r="E7" s="9">
        <f t="shared" si="0"/>
        <v>17167</v>
      </c>
      <c r="F7" s="9">
        <f t="shared" si="0"/>
        <v>63402</v>
      </c>
      <c r="G7" s="9">
        <f t="shared" si="0"/>
        <v>89725</v>
      </c>
      <c r="H7" s="9">
        <f t="shared" si="0"/>
        <v>10350</v>
      </c>
      <c r="I7" s="9">
        <f t="shared" si="0"/>
        <v>65618</v>
      </c>
      <c r="J7" s="9">
        <f t="shared" si="0"/>
        <v>68766</v>
      </c>
      <c r="K7" s="9">
        <f t="shared" si="0"/>
        <v>109043</v>
      </c>
      <c r="L7" s="9">
        <f t="shared" si="0"/>
        <v>76435</v>
      </c>
      <c r="M7" s="9">
        <f t="shared" si="0"/>
        <v>34502</v>
      </c>
      <c r="N7" s="9">
        <f t="shared" si="0"/>
        <v>18841</v>
      </c>
      <c r="O7" s="9">
        <f t="shared" si="0"/>
        <v>817735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7359</v>
      </c>
      <c r="C8" s="11">
        <f t="shared" si="1"/>
        <v>6834</v>
      </c>
      <c r="D8" s="11">
        <f t="shared" si="1"/>
        <v>5119</v>
      </c>
      <c r="E8" s="11">
        <f t="shared" si="1"/>
        <v>800</v>
      </c>
      <c r="F8" s="11">
        <f t="shared" si="1"/>
        <v>3992</v>
      </c>
      <c r="G8" s="11">
        <f t="shared" si="1"/>
        <v>5417</v>
      </c>
      <c r="H8" s="11">
        <f t="shared" si="1"/>
        <v>768</v>
      </c>
      <c r="I8" s="11">
        <f t="shared" si="1"/>
        <v>6158</v>
      </c>
      <c r="J8" s="11">
        <f t="shared" si="1"/>
        <v>4918</v>
      </c>
      <c r="K8" s="11">
        <f t="shared" si="1"/>
        <v>5473</v>
      </c>
      <c r="L8" s="11">
        <f t="shared" si="1"/>
        <v>3658</v>
      </c>
      <c r="M8" s="11">
        <f t="shared" si="1"/>
        <v>1942</v>
      </c>
      <c r="N8" s="11">
        <f t="shared" si="1"/>
        <v>1449</v>
      </c>
      <c r="O8" s="11">
        <f t="shared" si="1"/>
        <v>53887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7359</v>
      </c>
      <c r="C9" s="11">
        <v>6834</v>
      </c>
      <c r="D9" s="11">
        <v>5119</v>
      </c>
      <c r="E9" s="11">
        <v>800</v>
      </c>
      <c r="F9" s="11">
        <v>3992</v>
      </c>
      <c r="G9" s="11">
        <v>5417</v>
      </c>
      <c r="H9" s="11">
        <v>768</v>
      </c>
      <c r="I9" s="11">
        <v>6156</v>
      </c>
      <c r="J9" s="11">
        <v>4918</v>
      </c>
      <c r="K9" s="11">
        <v>5467</v>
      </c>
      <c r="L9" s="11">
        <v>3658</v>
      </c>
      <c r="M9" s="11">
        <v>1937</v>
      </c>
      <c r="N9" s="11">
        <v>1443</v>
      </c>
      <c r="O9" s="11">
        <f>SUM(B9:N9)</f>
        <v>53868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6</v>
      </c>
      <c r="L10" s="13">
        <v>0</v>
      </c>
      <c r="M10" s="13">
        <v>5</v>
      </c>
      <c r="N10" s="13">
        <v>6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101682</v>
      </c>
      <c r="C11" s="13">
        <v>68246</v>
      </c>
      <c r="D11" s="13">
        <v>74646</v>
      </c>
      <c r="E11" s="13">
        <v>16367</v>
      </c>
      <c r="F11" s="13">
        <v>59410</v>
      </c>
      <c r="G11" s="13">
        <v>84308</v>
      </c>
      <c r="H11" s="13">
        <v>9582</v>
      </c>
      <c r="I11" s="13">
        <v>59460</v>
      </c>
      <c r="J11" s="13">
        <v>63848</v>
      </c>
      <c r="K11" s="13">
        <v>103570</v>
      </c>
      <c r="L11" s="13">
        <v>72777</v>
      </c>
      <c r="M11" s="13">
        <v>32560</v>
      </c>
      <c r="N11" s="13">
        <v>17392</v>
      </c>
      <c r="O11" s="11">
        <f>SUM(B11:N11)</f>
        <v>763848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1.239628191013702</v>
      </c>
      <c r="C16" s="19">
        <v>1.263603693663926</v>
      </c>
      <c r="D16" s="19">
        <v>1.307871224516402</v>
      </c>
      <c r="E16" s="19">
        <v>0.986762261469327</v>
      </c>
      <c r="F16" s="19">
        <v>1.441971423403735</v>
      </c>
      <c r="G16" s="19">
        <v>1.557049963578528</v>
      </c>
      <c r="H16" s="19">
        <v>1.769422430982989</v>
      </c>
      <c r="I16" s="19">
        <v>1.302066585108501</v>
      </c>
      <c r="J16" s="19">
        <v>1.361312888215805</v>
      </c>
      <c r="K16" s="19">
        <v>1.212824711546852</v>
      </c>
      <c r="L16" s="19">
        <v>1.345740669390324</v>
      </c>
      <c r="M16" s="19">
        <v>1.324832740699472</v>
      </c>
      <c r="N16" s="19">
        <v>1.199880000900293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B19+B20+B21+B22+B23+B24+B25+B26+B27</f>
        <v>414841.27</v>
      </c>
      <c r="C18" s="24">
        <f aca="true" t="shared" si="2" ref="C18:O18">C19+C20+C21+C22+C23+C24+C25+C26+C27</f>
        <v>284464</v>
      </c>
      <c r="D18" s="24">
        <f t="shared" si="2"/>
        <v>273768.61</v>
      </c>
      <c r="E18" s="24">
        <f t="shared" si="2"/>
        <v>79010.72999999998</v>
      </c>
      <c r="F18" s="24">
        <f t="shared" si="2"/>
        <v>278290.54</v>
      </c>
      <c r="G18" s="24">
        <f t="shared" si="2"/>
        <v>360063.9</v>
      </c>
      <c r="H18" s="24">
        <f t="shared" si="2"/>
        <v>62015.41999999999</v>
      </c>
      <c r="I18" s="24">
        <f t="shared" si="2"/>
        <v>273328.99</v>
      </c>
      <c r="J18" s="24">
        <f t="shared" si="2"/>
        <v>277135.98000000004</v>
      </c>
      <c r="K18" s="24">
        <f t="shared" si="2"/>
        <v>381380.83999999997</v>
      </c>
      <c r="L18" s="24">
        <f t="shared" si="2"/>
        <v>342793.3</v>
      </c>
      <c r="M18" s="24">
        <f t="shared" si="2"/>
        <v>183838.72</v>
      </c>
      <c r="N18" s="24">
        <f t="shared" si="2"/>
        <v>79727.12</v>
      </c>
      <c r="O18" s="24">
        <f t="shared" si="2"/>
        <v>3290659.4199999995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72</v>
      </c>
      <c r="B19" s="30">
        <f>ROUND((B13+B14)*B7,2)</f>
        <v>272962.34</v>
      </c>
      <c r="C19" s="30">
        <f aca="true" t="shared" si="3" ref="C19:N19">ROUND((C13+C14)*C7,2)</f>
        <v>194156.88</v>
      </c>
      <c r="D19" s="30">
        <f t="shared" si="3"/>
        <v>180907.02</v>
      </c>
      <c r="E19" s="30">
        <f t="shared" si="3"/>
        <v>66513.54</v>
      </c>
      <c r="F19" s="30">
        <f t="shared" si="3"/>
        <v>166671.18</v>
      </c>
      <c r="G19" s="30">
        <f t="shared" si="3"/>
        <v>194066.2</v>
      </c>
      <c r="H19" s="30">
        <f t="shared" si="3"/>
        <v>30056.4</v>
      </c>
      <c r="I19" s="30">
        <f t="shared" si="3"/>
        <v>168493.9</v>
      </c>
      <c r="J19" s="30">
        <f t="shared" si="3"/>
        <v>177601.95</v>
      </c>
      <c r="K19" s="30">
        <f t="shared" si="3"/>
        <v>266206.68</v>
      </c>
      <c r="L19" s="30">
        <f t="shared" si="3"/>
        <v>212466.37</v>
      </c>
      <c r="M19" s="30">
        <f t="shared" si="3"/>
        <v>110668.62</v>
      </c>
      <c r="N19" s="30">
        <f t="shared" si="3"/>
        <v>54588.03</v>
      </c>
      <c r="O19" s="30">
        <f>SUM(B19:N19)</f>
        <v>2095359.1099999996</v>
      </c>
    </row>
    <row r="20" spans="1:23" ht="18.75" customHeight="1">
      <c r="A20" s="26" t="s">
        <v>34</v>
      </c>
      <c r="B20" s="30">
        <f>IF(B16&lt;&gt;0,ROUND((B16-1)*B19,2),0)</f>
        <v>65409.47</v>
      </c>
      <c r="C20" s="30">
        <f aca="true" t="shared" si="4" ref="C20:N20">IF(C16&lt;&gt;0,ROUND((C16-1)*C19,2),0)</f>
        <v>51180.47</v>
      </c>
      <c r="D20" s="30">
        <f t="shared" si="4"/>
        <v>55696.07</v>
      </c>
      <c r="E20" s="30">
        <f t="shared" si="4"/>
        <v>-880.49</v>
      </c>
      <c r="F20" s="30">
        <f t="shared" si="4"/>
        <v>73663.9</v>
      </c>
      <c r="G20" s="30">
        <f t="shared" si="4"/>
        <v>108104.57</v>
      </c>
      <c r="H20" s="30">
        <f t="shared" si="4"/>
        <v>23126.07</v>
      </c>
      <c r="I20" s="30">
        <f t="shared" si="4"/>
        <v>50896.38</v>
      </c>
      <c r="J20" s="30">
        <f t="shared" si="4"/>
        <v>64169.87</v>
      </c>
      <c r="K20" s="30">
        <f t="shared" si="4"/>
        <v>56655.36</v>
      </c>
      <c r="L20" s="30">
        <f t="shared" si="4"/>
        <v>73458.26</v>
      </c>
      <c r="M20" s="30">
        <f t="shared" si="4"/>
        <v>35948.79</v>
      </c>
      <c r="N20" s="30">
        <f t="shared" si="4"/>
        <v>10911.06</v>
      </c>
      <c r="O20" s="30">
        <f aca="true" t="shared" si="5" ref="O19:O27">SUM(B20:N20)</f>
        <v>668339.7800000001</v>
      </c>
      <c r="W20" s="62"/>
    </row>
    <row r="21" spans="1:15" ht="18.75" customHeight="1">
      <c r="A21" s="26" t="s">
        <v>35</v>
      </c>
      <c r="B21" s="30">
        <v>20140</v>
      </c>
      <c r="C21" s="30">
        <v>14573.33</v>
      </c>
      <c r="D21" s="30">
        <v>10782.91</v>
      </c>
      <c r="E21" s="30">
        <v>4069.64</v>
      </c>
      <c r="F21" s="30">
        <v>11906.28</v>
      </c>
      <c r="G21" s="30">
        <v>18691.96</v>
      </c>
      <c r="H21" s="30">
        <v>1734.06</v>
      </c>
      <c r="I21" s="30">
        <v>15861.1</v>
      </c>
      <c r="J21" s="30">
        <v>13302.48</v>
      </c>
      <c r="K21" s="30">
        <v>20178.04</v>
      </c>
      <c r="L21" s="30">
        <v>18716.61</v>
      </c>
      <c r="M21" s="30">
        <v>9846.04</v>
      </c>
      <c r="N21" s="30">
        <v>5098.01</v>
      </c>
      <c r="O21" s="30">
        <f t="shared" si="5"/>
        <v>164900.46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-6899.83</v>
      </c>
    </row>
    <row r="24" spans="1:15" ht="18.75" customHeight="1">
      <c r="A24" s="26" t="s">
        <v>73</v>
      </c>
      <c r="B24" s="30">
        <v>1104.62</v>
      </c>
      <c r="C24" s="30">
        <v>802.94</v>
      </c>
      <c r="D24" s="30">
        <v>751.88</v>
      </c>
      <c r="E24" s="30">
        <v>218.14</v>
      </c>
      <c r="F24" s="30">
        <v>775.09</v>
      </c>
      <c r="G24" s="30">
        <v>986.27</v>
      </c>
      <c r="H24" s="30">
        <v>167.09</v>
      </c>
      <c r="I24" s="30">
        <v>724.04</v>
      </c>
      <c r="J24" s="30">
        <v>777.41</v>
      </c>
      <c r="K24" s="30">
        <v>1053.57</v>
      </c>
      <c r="L24" s="30">
        <v>935.21</v>
      </c>
      <c r="M24" s="30">
        <v>482.69</v>
      </c>
      <c r="N24" s="30">
        <v>222.78</v>
      </c>
      <c r="O24" s="30">
        <f t="shared" si="5"/>
        <v>9001.730000000001</v>
      </c>
    </row>
    <row r="25" spans="1:26" ht="18.75" customHeight="1">
      <c r="A25" s="26" t="s">
        <v>74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5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+B30+B32+B47+B48+B51-B52</f>
        <v>-38521.979999999996</v>
      </c>
      <c r="C29" s="30">
        <f>+C30+C32+C47+C48+C51-C52</f>
        <v>-34534.44</v>
      </c>
      <c r="D29" s="30">
        <f t="shared" si="6"/>
        <v>-27937.61</v>
      </c>
      <c r="E29" s="30">
        <f t="shared" si="6"/>
        <v>-4732.99</v>
      </c>
      <c r="F29" s="30">
        <f t="shared" si="6"/>
        <v>-21874.79</v>
      </c>
      <c r="G29" s="30">
        <f t="shared" si="6"/>
        <v>-29319.07</v>
      </c>
      <c r="H29" s="30">
        <f t="shared" si="6"/>
        <v>-7314.25</v>
      </c>
      <c r="I29" s="30">
        <f t="shared" si="6"/>
        <v>-38236.03</v>
      </c>
      <c r="J29" s="30">
        <f t="shared" si="6"/>
        <v>-25962.1</v>
      </c>
      <c r="K29" s="30">
        <f t="shared" si="6"/>
        <v>-29913.29</v>
      </c>
      <c r="L29" s="30">
        <f t="shared" si="6"/>
        <v>-21295.58</v>
      </c>
      <c r="M29" s="30">
        <f t="shared" si="6"/>
        <v>-11206.869999999999</v>
      </c>
      <c r="N29" s="30">
        <f t="shared" si="6"/>
        <v>-7588.03</v>
      </c>
      <c r="O29" s="30">
        <f t="shared" si="6"/>
        <v>-298437.03</v>
      </c>
    </row>
    <row r="30" spans="1:15" ht="18.75" customHeight="1">
      <c r="A30" s="26" t="s">
        <v>39</v>
      </c>
      <c r="B30" s="31">
        <f>+B31</f>
        <v>-32379.6</v>
      </c>
      <c r="C30" s="31">
        <f>+C31</f>
        <v>-30069.6</v>
      </c>
      <c r="D30" s="31">
        <f aca="true" t="shared" si="7" ref="D30:O30">+D31</f>
        <v>-22523.6</v>
      </c>
      <c r="E30" s="31">
        <f t="shared" si="7"/>
        <v>-3520</v>
      </c>
      <c r="F30" s="31">
        <f t="shared" si="7"/>
        <v>-17564.8</v>
      </c>
      <c r="G30" s="31">
        <f t="shared" si="7"/>
        <v>-23834.8</v>
      </c>
      <c r="H30" s="31">
        <f t="shared" si="7"/>
        <v>-3379.2</v>
      </c>
      <c r="I30" s="31">
        <f t="shared" si="7"/>
        <v>-27086.4</v>
      </c>
      <c r="J30" s="31">
        <f t="shared" si="7"/>
        <v>-21639.2</v>
      </c>
      <c r="K30" s="31">
        <f t="shared" si="7"/>
        <v>-24054.8</v>
      </c>
      <c r="L30" s="31">
        <f t="shared" si="7"/>
        <v>-16095.2</v>
      </c>
      <c r="M30" s="31">
        <f t="shared" si="7"/>
        <v>-8522.8</v>
      </c>
      <c r="N30" s="31">
        <f t="shared" si="7"/>
        <v>-6349.2</v>
      </c>
      <c r="O30" s="31">
        <f t="shared" si="7"/>
        <v>-237019.2</v>
      </c>
    </row>
    <row r="31" spans="1:26" ht="18.75" customHeight="1">
      <c r="A31" s="27" t="s">
        <v>40</v>
      </c>
      <c r="B31" s="16">
        <f>ROUND((-B9)*$G$3,2)</f>
        <v>-32379.6</v>
      </c>
      <c r="C31" s="16">
        <f aca="true" t="shared" si="8" ref="C31:N31">ROUND((-C9)*$G$3,2)</f>
        <v>-30069.6</v>
      </c>
      <c r="D31" s="16">
        <f t="shared" si="8"/>
        <v>-22523.6</v>
      </c>
      <c r="E31" s="16">
        <f t="shared" si="8"/>
        <v>-3520</v>
      </c>
      <c r="F31" s="16">
        <f t="shared" si="8"/>
        <v>-17564.8</v>
      </c>
      <c r="G31" s="16">
        <f t="shared" si="8"/>
        <v>-23834.8</v>
      </c>
      <c r="H31" s="16">
        <f t="shared" si="8"/>
        <v>-3379.2</v>
      </c>
      <c r="I31" s="16">
        <f t="shared" si="8"/>
        <v>-27086.4</v>
      </c>
      <c r="J31" s="16">
        <f t="shared" si="8"/>
        <v>-21639.2</v>
      </c>
      <c r="K31" s="16">
        <f t="shared" si="8"/>
        <v>-24054.8</v>
      </c>
      <c r="L31" s="16">
        <f t="shared" si="8"/>
        <v>-16095.2</v>
      </c>
      <c r="M31" s="16">
        <f t="shared" si="8"/>
        <v>-8522.8</v>
      </c>
      <c r="N31" s="16">
        <f t="shared" si="8"/>
        <v>-6349.2</v>
      </c>
      <c r="O31" s="32">
        <f aca="true" t="shared" si="9" ref="O31:O52">SUM(B31:N31)</f>
        <v>-237019.2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SUM(B33:B45)</f>
        <v>-6142.38</v>
      </c>
      <c r="C32" s="31">
        <f aca="true" t="shared" si="10" ref="C32:O32">SUM(C33:C45)</f>
        <v>-4464.84</v>
      </c>
      <c r="D32" s="31">
        <f t="shared" si="10"/>
        <v>-4180.95</v>
      </c>
      <c r="E32" s="31">
        <f t="shared" si="10"/>
        <v>-1212.99</v>
      </c>
      <c r="F32" s="31">
        <f t="shared" si="10"/>
        <v>-4309.99</v>
      </c>
      <c r="G32" s="31">
        <f t="shared" si="10"/>
        <v>-5484.27</v>
      </c>
      <c r="H32" s="31">
        <f t="shared" si="10"/>
        <v>-3661.7799999999997</v>
      </c>
      <c r="I32" s="31">
        <f t="shared" si="10"/>
        <v>-11149.63</v>
      </c>
      <c r="J32" s="31">
        <f t="shared" si="10"/>
        <v>-4322.9</v>
      </c>
      <c r="K32" s="31">
        <f t="shared" si="10"/>
        <v>-5858.49</v>
      </c>
      <c r="L32" s="31">
        <f t="shared" si="10"/>
        <v>-5200.38</v>
      </c>
      <c r="M32" s="31">
        <f t="shared" si="10"/>
        <v>-2684.07</v>
      </c>
      <c r="N32" s="31">
        <f t="shared" si="10"/>
        <v>-1238.83</v>
      </c>
      <c r="O32" s="31">
        <f t="shared" si="10"/>
        <v>-59911.49999999999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-2732.68</v>
      </c>
      <c r="I33" s="33">
        <v>-7123.53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-9856.21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-6142.38</v>
      </c>
      <c r="C41" s="33">
        <v>-4464.84</v>
      </c>
      <c r="D41" s="33">
        <v>-4180.95</v>
      </c>
      <c r="E41" s="33">
        <v>-1212.99</v>
      </c>
      <c r="F41" s="33">
        <v>-4309.99</v>
      </c>
      <c r="G41" s="33">
        <v>-5484.27</v>
      </c>
      <c r="H41" s="33">
        <v>-929.1</v>
      </c>
      <c r="I41" s="33">
        <v>-4026.1</v>
      </c>
      <c r="J41" s="33">
        <v>-4322.9</v>
      </c>
      <c r="K41" s="33">
        <v>-5858.49</v>
      </c>
      <c r="L41" s="33">
        <v>-5200.38</v>
      </c>
      <c r="M41" s="33">
        <v>-2684.07</v>
      </c>
      <c r="N41" s="33">
        <v>-1238.83</v>
      </c>
      <c r="O41" s="33">
        <f t="shared" si="9"/>
        <v>-50055.28999999999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81</v>
      </c>
      <c r="B47" s="35">
        <v>0</v>
      </c>
      <c r="C47" s="35">
        <v>0</v>
      </c>
      <c r="D47" s="35">
        <v>-1233.06</v>
      </c>
      <c r="E47" s="35">
        <v>0</v>
      </c>
      <c r="F47" s="35">
        <v>0</v>
      </c>
      <c r="G47" s="35">
        <v>0</v>
      </c>
      <c r="H47" s="35">
        <v>-273.27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-1506.33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52</v>
      </c>
      <c r="B50" s="36">
        <f aca="true" t="shared" si="11" ref="B50:N50">+B18+B29</f>
        <v>376319.29000000004</v>
      </c>
      <c r="C50" s="36">
        <f t="shared" si="11"/>
        <v>249929.56</v>
      </c>
      <c r="D50" s="36">
        <f t="shared" si="11"/>
        <v>245831</v>
      </c>
      <c r="E50" s="36">
        <f t="shared" si="11"/>
        <v>74277.73999999998</v>
      </c>
      <c r="F50" s="36">
        <f t="shared" si="11"/>
        <v>256415.74999999997</v>
      </c>
      <c r="G50" s="36">
        <f t="shared" si="11"/>
        <v>330744.83</v>
      </c>
      <c r="H50" s="36">
        <f t="shared" si="11"/>
        <v>54701.16999999999</v>
      </c>
      <c r="I50" s="36">
        <f t="shared" si="11"/>
        <v>235092.96</v>
      </c>
      <c r="J50" s="36">
        <f t="shared" si="11"/>
        <v>251173.88000000003</v>
      </c>
      <c r="K50" s="36">
        <f t="shared" si="11"/>
        <v>351467.55</v>
      </c>
      <c r="L50" s="36">
        <f t="shared" si="11"/>
        <v>321497.72</v>
      </c>
      <c r="M50" s="36">
        <f t="shared" si="11"/>
        <v>172631.85</v>
      </c>
      <c r="N50" s="36">
        <f t="shared" si="11"/>
        <v>72139.09</v>
      </c>
      <c r="O50" s="36">
        <f>SUM(B50:N50)</f>
        <v>2992222.39</v>
      </c>
      <c r="P50"/>
      <c r="Q50" s="43"/>
      <c r="R50"/>
      <c r="S50"/>
      <c r="T50"/>
      <c r="U50"/>
      <c r="V50"/>
      <c r="W50"/>
      <c r="X50"/>
      <c r="Y50"/>
      <c r="Z50"/>
    </row>
    <row r="51" spans="1:19" ht="18.75" customHeight="1">
      <c r="A51" s="37" t="s">
        <v>53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8.75" customHeight="1">
      <c r="A52" s="37" t="s">
        <v>54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16">
        <f t="shared" si="9"/>
        <v>0</v>
      </c>
      <c r="P52"/>
      <c r="Q52"/>
      <c r="R52"/>
      <c r="S52"/>
    </row>
    <row r="53" spans="1:19" ht="15.75">
      <c r="A53" s="38"/>
      <c r="B53" s="39"/>
      <c r="C53" s="39"/>
      <c r="D53" s="40"/>
      <c r="E53" s="40"/>
      <c r="F53" s="40"/>
      <c r="G53" s="40"/>
      <c r="H53" s="40"/>
      <c r="I53" s="39"/>
      <c r="J53" s="40"/>
      <c r="K53" s="40"/>
      <c r="L53" s="40"/>
      <c r="M53" s="40"/>
      <c r="N53" s="40"/>
      <c r="O53" s="41"/>
      <c r="P53" s="42"/>
      <c r="Q53"/>
      <c r="R53" s="43"/>
      <c r="S53"/>
    </row>
    <row r="54" spans="1:19" ht="12.75" customHeight="1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2"/>
      <c r="Q54"/>
      <c r="R54" s="43"/>
      <c r="S54"/>
    </row>
    <row r="55" spans="1:17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Q55"/>
    </row>
    <row r="56" spans="1:17" ht="18.75" customHeight="1">
      <c r="A56" s="14" t="s">
        <v>55</v>
      </c>
      <c r="B56" s="51">
        <f aca="true" t="shared" si="12" ref="B56:O56">SUM(B57:B67)</f>
        <v>376319.28</v>
      </c>
      <c r="C56" s="51">
        <f t="shared" si="12"/>
        <v>249929.56</v>
      </c>
      <c r="D56" s="51">
        <f t="shared" si="12"/>
        <v>245830.99</v>
      </c>
      <c r="E56" s="51">
        <f t="shared" si="12"/>
        <v>74277.74</v>
      </c>
      <c r="F56" s="51">
        <f t="shared" si="12"/>
        <v>256415.75</v>
      </c>
      <c r="G56" s="51">
        <f t="shared" si="12"/>
        <v>330744.83</v>
      </c>
      <c r="H56" s="51">
        <f t="shared" si="12"/>
        <v>54701.17</v>
      </c>
      <c r="I56" s="51">
        <f t="shared" si="12"/>
        <v>235092.95</v>
      </c>
      <c r="J56" s="51">
        <f t="shared" si="12"/>
        <v>251173.88</v>
      </c>
      <c r="K56" s="51">
        <f t="shared" si="12"/>
        <v>351467.54</v>
      </c>
      <c r="L56" s="51">
        <f t="shared" si="12"/>
        <v>321497.72</v>
      </c>
      <c r="M56" s="51">
        <f t="shared" si="12"/>
        <v>172631.85</v>
      </c>
      <c r="N56" s="51">
        <f t="shared" si="12"/>
        <v>72139.08</v>
      </c>
      <c r="O56" s="36">
        <f t="shared" si="12"/>
        <v>2992222.3400000003</v>
      </c>
      <c r="Q56"/>
    </row>
    <row r="57" spans="1:18" ht="18.75" customHeight="1">
      <c r="A57" s="26" t="s">
        <v>56</v>
      </c>
      <c r="B57" s="51">
        <v>314167.34</v>
      </c>
      <c r="C57" s="51">
        <v>182221.56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>SUM(B57:N57)</f>
        <v>496388.9</v>
      </c>
      <c r="P57"/>
      <c r="Q57"/>
      <c r="R57" s="43"/>
    </row>
    <row r="58" spans="1:16" ht="18.75" customHeight="1">
      <c r="A58" s="26" t="s">
        <v>57</v>
      </c>
      <c r="B58" s="51">
        <v>62151.94</v>
      </c>
      <c r="C58" s="51">
        <v>67708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aca="true" t="shared" si="13" ref="O58:O67">SUM(B58:N58)</f>
        <v>129859.94</v>
      </c>
      <c r="P58"/>
    </row>
    <row r="59" spans="1:17" ht="18.75" customHeight="1">
      <c r="A59" s="26" t="s">
        <v>58</v>
      </c>
      <c r="B59" s="52">
        <v>0</v>
      </c>
      <c r="C59" s="52">
        <v>0</v>
      </c>
      <c r="D59" s="31">
        <v>245830.99</v>
      </c>
      <c r="E59" s="52">
        <v>0</v>
      </c>
      <c r="F59" s="52">
        <v>0</v>
      </c>
      <c r="G59" s="52">
        <v>0</v>
      </c>
      <c r="H59" s="51">
        <v>54701.17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300532.16</v>
      </c>
      <c r="Q59"/>
    </row>
    <row r="60" spans="1:18" ht="18.75" customHeight="1">
      <c r="A60" s="26" t="s">
        <v>59</v>
      </c>
      <c r="B60" s="52">
        <v>0</v>
      </c>
      <c r="C60" s="52">
        <v>0</v>
      </c>
      <c r="D60" s="52">
        <v>0</v>
      </c>
      <c r="E60" s="31">
        <v>74277.74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74277.74</v>
      </c>
      <c r="R60"/>
    </row>
    <row r="61" spans="1:19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31">
        <v>256415.75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1">
        <f t="shared" si="13"/>
        <v>256415.75</v>
      </c>
      <c r="S61"/>
    </row>
    <row r="62" spans="1:20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1">
        <v>330744.83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330744.83</v>
      </c>
      <c r="T62"/>
    </row>
    <row r="63" spans="1:21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1">
        <v>235092.95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235092.95</v>
      </c>
      <c r="U63"/>
    </row>
    <row r="64" spans="1:22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31">
        <v>251173.88</v>
      </c>
      <c r="K64" s="52">
        <v>0</v>
      </c>
      <c r="L64" s="52">
        <v>0</v>
      </c>
      <c r="M64" s="52">
        <v>0</v>
      </c>
      <c r="N64" s="52">
        <v>0</v>
      </c>
      <c r="O64" s="36">
        <f t="shared" si="13"/>
        <v>251173.88</v>
      </c>
      <c r="V64"/>
    </row>
    <row r="65" spans="1:23" ht="18.75" customHeight="1">
      <c r="A65" s="26" t="s">
        <v>64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31">
        <v>351467.54</v>
      </c>
      <c r="L65" s="31">
        <v>321497.72</v>
      </c>
      <c r="M65" s="52">
        <v>0</v>
      </c>
      <c r="N65" s="52">
        <v>0</v>
      </c>
      <c r="O65" s="36">
        <f t="shared" si="13"/>
        <v>672965.26</v>
      </c>
      <c r="P65"/>
      <c r="W65"/>
    </row>
    <row r="66" spans="1:25" ht="18.75" customHeight="1">
      <c r="A66" s="26" t="s">
        <v>65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1">
        <v>172631.85</v>
      </c>
      <c r="N66" s="52">
        <v>0</v>
      </c>
      <c r="O66" s="36">
        <f t="shared" si="13"/>
        <v>172631.85</v>
      </c>
      <c r="R66"/>
      <c r="Y66"/>
    </row>
    <row r="67" spans="1:26" ht="18.75" customHeight="1">
      <c r="A67" s="38" t="s">
        <v>66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>
        <v>72139.08</v>
      </c>
      <c r="O67" s="55">
        <f t="shared" si="13"/>
        <v>72139.08</v>
      </c>
      <c r="P67"/>
      <c r="S67"/>
      <c r="Z67"/>
    </row>
    <row r="68" spans="1:12" ht="21" customHeight="1">
      <c r="A68" s="56" t="s">
        <v>69</v>
      </c>
      <c r="B68" s="57"/>
      <c r="C68" s="57"/>
      <c r="D68"/>
      <c r="E68"/>
      <c r="F68"/>
      <c r="G68"/>
      <c r="H68" s="58"/>
      <c r="I68" s="58"/>
      <c r="J68"/>
      <c r="K68"/>
      <c r="L68"/>
    </row>
    <row r="69" spans="1:1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2" ht="13.5">
      <c r="B70" s="57"/>
      <c r="C70" s="57"/>
      <c r="D70"/>
      <c r="E70"/>
      <c r="F70"/>
      <c r="G70"/>
      <c r="H70" s="58"/>
      <c r="I70" s="58"/>
      <c r="J70"/>
      <c r="K70"/>
      <c r="L70"/>
    </row>
    <row r="71" spans="2:12" ht="13.5">
      <c r="B71" s="57"/>
      <c r="C71" s="57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 s="59"/>
      <c r="I72" s="59"/>
      <c r="J72" s="60"/>
      <c r="K72" s="60"/>
      <c r="L72" s="60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ht="13.5">
      <c r="K79"/>
    </row>
    <row r="80" ht="13.5">
      <c r="L80"/>
    </row>
    <row r="81" ht="13.5">
      <c r="M81"/>
    </row>
    <row r="82" ht="13.5">
      <c r="N82"/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1" spans="2:14" ht="13.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</sheetData>
  <sheetProtection/>
  <mergeCells count="6">
    <mergeCell ref="A1:O1"/>
    <mergeCell ref="A2:O2"/>
    <mergeCell ref="A4:A6"/>
    <mergeCell ref="B4:N4"/>
    <mergeCell ref="O4:O6"/>
    <mergeCell ref="A69:N69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2022-02-03T19:51:36Z</dcterms:modified>
  <cp:category/>
  <cp:version/>
  <cp:contentType/>
  <cp:contentStatus/>
</cp:coreProperties>
</file>