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<sst xmlns="http://schemas.openxmlformats.org/spreadsheetml/2006/main" count="86" uniqueCount="83">
  <si>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</si>
  <si>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</si>
  <si>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</si>
  <si>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</si>
  <si>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</si>
  <si>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</si>
  <si>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</si>
  <si>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</si>
  <si>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</si>
  <si>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</si>
  <si>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</si>
  <si>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</si>
  <si>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</si>
  <si>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</si>
  <si>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</si>
  <si>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</si>
  <si>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</si>
  <si>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</si>
  <si>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</si>
  <si>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</si>
  <si>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</si>
  <si>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</si>
  <si>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</si>
  <si>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</si>
  <si>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</si>
  <si>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</si>
  <si>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</si>
  <si>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</si>
  <si>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</si>
  <si>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</si>
  <si>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</si>
  <si>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</si>
  <si>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</si>
  <si>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</si>
  <si>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</si>
  <si>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</si>
  <si>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</si>
  <si>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</si>
  <si>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</si>
  <si>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</si>
  <si>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</si>
  <si>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</si>
  <si>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</si>
  <si>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</si>
  <si>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</si>
  <si>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</si>
  <si>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</si>
  <si>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</si>
  <si>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</si>
  <si>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</si>
  <si>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</si>
  <si>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</si>
  <si>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</si>
  <si>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</si>
  <si>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</si>
  <si>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</si>
  <si>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</si>
  <si>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</si>
  <si>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</si>
  <si>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</si>
  <si>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</si>
  <si>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</si>
  <si>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</si>
  <si>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</si>
  <si>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</si>
  <si>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</si>
  <si>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</si>
  <si>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</si>
  <si>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28/01/22 - VENCIMENTO 04/02/22</t>
  </si>
  <si>
    <t>2.1 Tarifa de Remuneração por Passageiro Transportado Combustível</t>
  </si>
  <si>
    <t>4. Remuneração Bruta do Operador (4.1 + 4.2 + 4.3 + 4.4 + 4.5 + 4.6 + 4.7 + 4.8+ 4.9)</t>
  </si>
  <si>
    <t>4.1. Pelo Transporte de Passageiros (1 x (2 + 2.1))</t>
  </si>
  <si>
    <t>4.6. Remuneração SMGO</t>
  </si>
  <si>
    <t>4.7. Valor Frota Não Disponibilizada</t>
  </si>
  <si>
    <t>4.8. Ajuste Frota Operante</t>
  </si>
  <si>
    <t>4.9. Remuneração pelo Serviço Atende</t>
  </si>
  <si>
    <t>5.2.10. Maggi Adm. de Consórcios LTDA</t>
  </si>
  <si>
    <t>5.2.11. Amortização do Investimento</t>
  </si>
  <si>
    <t>5.2.12. Remuneração Manutenção de Validadores (1)</t>
  </si>
  <si>
    <t>5.2.13. Remuneração Comunicação AVL (1)</t>
  </si>
  <si>
    <t>5.3. Revisão de Remuneração pelo Transporte Coletivo (2)</t>
  </si>
  <si>
    <t xml:space="preserve">          (2) Revisões do período de 19/03 a 03/12/20, lotes D3 e D7.</t>
  </si>
  <si>
    <t>Nota: (1) Referente ao período de setembro a dezembro/21, os valores serão revisados após automatização dos cálculos.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</si>
</sst>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68</xdr:row>
      <xdr:rowOff>0</xdr:rowOff>
    </xdr:from>
    <xdr:to>
      <xdr:col>3</xdr:col>
      <xdr:colOff>600075</xdr:colOff>
      <xdr:row>68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164973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7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5.25390625" style="1" customWidth="1"/>
    <col min="14" max="14" width="14.625" style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1" t="s">
        <v>67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1">
      <c r="A2" s="62" t="s">
        <v>68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3" t="s">
        <v>1</v>
      </c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3</v>
      </c>
    </row>
    <row r="5" spans="1:15" ht="42" customHeight="1">
      <c r="A5" s="63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3"/>
    </row>
    <row r="6" spans="1:15" ht="20.25" customHeight="1">
      <c r="A6" s="63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3"/>
    </row>
    <row r="7" spans="1:26" ht="18.75" customHeight="1">
      <c r="A7" s="8" t="s">
        <v>27</v>
      </c>
      <c r="B7" s="9">
        <f aca="true" t="shared" si="0" ref="B7:O7">B8+B11</f>
        <v>311760</v>
      </c>
      <c r="C7" s="9">
        <f t="shared" si="0"/>
        <v>227317</v>
      </c>
      <c r="D7" s="9">
        <f t="shared" si="0"/>
        <v>234981</v>
      </c>
      <c r="E7" s="9">
        <f t="shared" si="0"/>
        <v>51002</v>
      </c>
      <c r="F7" s="9">
        <f t="shared" si="0"/>
        <v>191020</v>
      </c>
      <c r="G7" s="9">
        <f t="shared" si="0"/>
        <v>298616</v>
      </c>
      <c r="H7" s="9">
        <f t="shared" si="0"/>
        <v>38098</v>
      </c>
      <c r="I7" s="9">
        <f t="shared" si="0"/>
        <v>231170</v>
      </c>
      <c r="J7" s="9">
        <f t="shared" si="0"/>
        <v>200237</v>
      </c>
      <c r="K7" s="9">
        <f t="shared" si="0"/>
        <v>300832</v>
      </c>
      <c r="L7" s="9">
        <f t="shared" si="0"/>
        <v>213841</v>
      </c>
      <c r="M7" s="9">
        <f t="shared" si="0"/>
        <v>104913</v>
      </c>
      <c r="N7" s="9">
        <f t="shared" si="0"/>
        <v>67470</v>
      </c>
      <c r="O7" s="9">
        <f t="shared" si="0"/>
        <v>2471257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14948</v>
      </c>
      <c r="C8" s="11">
        <f t="shared" si="1"/>
        <v>15370</v>
      </c>
      <c r="D8" s="11">
        <f t="shared" si="1"/>
        <v>10947</v>
      </c>
      <c r="E8" s="11">
        <f t="shared" si="1"/>
        <v>2089</v>
      </c>
      <c r="F8" s="11">
        <f t="shared" si="1"/>
        <v>8639</v>
      </c>
      <c r="G8" s="11">
        <f t="shared" si="1"/>
        <v>12463</v>
      </c>
      <c r="H8" s="11">
        <f t="shared" si="1"/>
        <v>2180</v>
      </c>
      <c r="I8" s="11">
        <f t="shared" si="1"/>
        <v>15676</v>
      </c>
      <c r="J8" s="11">
        <f t="shared" si="1"/>
        <v>10939</v>
      </c>
      <c r="K8" s="11">
        <f t="shared" si="1"/>
        <v>10251</v>
      </c>
      <c r="L8" s="11">
        <f t="shared" si="1"/>
        <v>7674</v>
      </c>
      <c r="M8" s="11">
        <f t="shared" si="1"/>
        <v>4871</v>
      </c>
      <c r="N8" s="11">
        <f t="shared" si="1"/>
        <v>4465</v>
      </c>
      <c r="O8" s="11">
        <f t="shared" si="1"/>
        <v>120512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14948</v>
      </c>
      <c r="C9" s="11">
        <v>15370</v>
      </c>
      <c r="D9" s="11">
        <v>10947</v>
      </c>
      <c r="E9" s="11">
        <v>2089</v>
      </c>
      <c r="F9" s="11">
        <v>8639</v>
      </c>
      <c r="G9" s="11">
        <v>12463</v>
      </c>
      <c r="H9" s="11">
        <v>2180</v>
      </c>
      <c r="I9" s="11">
        <v>15672</v>
      </c>
      <c r="J9" s="11">
        <v>10939</v>
      </c>
      <c r="K9" s="11">
        <v>10241</v>
      </c>
      <c r="L9" s="11">
        <v>7674</v>
      </c>
      <c r="M9" s="11">
        <v>4864</v>
      </c>
      <c r="N9" s="11">
        <v>4450</v>
      </c>
      <c r="O9" s="11">
        <f>SUM(B9:N9)</f>
        <v>120476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4</v>
      </c>
      <c r="J10" s="13">
        <v>0</v>
      </c>
      <c r="K10" s="13">
        <v>10</v>
      </c>
      <c r="L10" s="13">
        <v>0</v>
      </c>
      <c r="M10" s="13">
        <v>7</v>
      </c>
      <c r="N10" s="13">
        <v>15</v>
      </c>
      <c r="O10" s="11">
        <f>SUM(B10:N10)</f>
        <v>36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296812</v>
      </c>
      <c r="C11" s="13">
        <v>211947</v>
      </c>
      <c r="D11" s="13">
        <v>224034</v>
      </c>
      <c r="E11" s="13">
        <v>48913</v>
      </c>
      <c r="F11" s="13">
        <v>182381</v>
      </c>
      <c r="G11" s="13">
        <v>286153</v>
      </c>
      <c r="H11" s="13">
        <v>35918</v>
      </c>
      <c r="I11" s="13">
        <v>215494</v>
      </c>
      <c r="J11" s="13">
        <v>189298</v>
      </c>
      <c r="K11" s="13">
        <v>290581</v>
      </c>
      <c r="L11" s="13">
        <v>206167</v>
      </c>
      <c r="M11" s="13">
        <v>100042</v>
      </c>
      <c r="N11" s="13">
        <v>63005</v>
      </c>
      <c r="O11" s="11">
        <f>SUM(B11:N11)</f>
        <v>2350745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69</v>
      </c>
      <c r="B14" s="17">
        <v>0.1013</v>
      </c>
      <c r="C14" s="17">
        <v>0.1046</v>
      </c>
      <c r="D14" s="17">
        <v>0.0918</v>
      </c>
      <c r="E14" s="17">
        <v>0.1568</v>
      </c>
      <c r="F14" s="17">
        <v>0.1064</v>
      </c>
      <c r="G14" s="17">
        <v>0.0875</v>
      </c>
      <c r="H14" s="17">
        <v>0.1175</v>
      </c>
      <c r="I14" s="17">
        <v>0.1039</v>
      </c>
      <c r="J14" s="17">
        <v>0.1045</v>
      </c>
      <c r="K14" s="17">
        <v>0.0988</v>
      </c>
      <c r="L14" s="17">
        <v>0.1125</v>
      </c>
      <c r="M14" s="17">
        <v>0.1298</v>
      </c>
      <c r="N14" s="17">
        <v>0.1172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1.245931390513862</v>
      </c>
      <c r="C16" s="19">
        <v>1.243947665330845</v>
      </c>
      <c r="D16" s="19">
        <v>1.237915328301797</v>
      </c>
      <c r="E16" s="19">
        <v>0.954672433370783</v>
      </c>
      <c r="F16" s="19">
        <v>1.411720260282038</v>
      </c>
      <c r="G16" s="19">
        <v>1.551615232820228</v>
      </c>
      <c r="H16" s="19">
        <v>1.753038898477414</v>
      </c>
      <c r="I16" s="19">
        <v>1.273574960738352</v>
      </c>
      <c r="J16" s="19">
        <v>1.310303504245977</v>
      </c>
      <c r="K16" s="19">
        <v>1.157111908978772</v>
      </c>
      <c r="L16" s="19">
        <v>1.302417033993543</v>
      </c>
      <c r="M16" s="19">
        <v>1.315301561087337</v>
      </c>
      <c r="N16" s="19">
        <v>1.199880000900293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70</v>
      </c>
      <c r="B18" s="24">
        <f>B19+B20+B21+B22+B23+B24+B25+B26+B27</f>
        <v>1077123.8800000001</v>
      </c>
      <c r="C18" s="24">
        <f aca="true" t="shared" si="2" ref="C18:O18">C19+C20+C21+C22+C23+C24+C25+C26+C27</f>
        <v>789364.11</v>
      </c>
      <c r="D18" s="24">
        <f t="shared" si="2"/>
        <v>706145.7000000001</v>
      </c>
      <c r="E18" s="24">
        <f t="shared" si="2"/>
        <v>206271.83</v>
      </c>
      <c r="F18" s="24">
        <f t="shared" si="2"/>
        <v>760377.03</v>
      </c>
      <c r="G18" s="24">
        <f t="shared" si="2"/>
        <v>1082263.1500000001</v>
      </c>
      <c r="H18" s="24">
        <f t="shared" si="2"/>
        <v>205293.16999999998</v>
      </c>
      <c r="I18" s="24">
        <f t="shared" si="2"/>
        <v>821756.4600000001</v>
      </c>
      <c r="J18" s="24">
        <f t="shared" si="2"/>
        <v>728030.67</v>
      </c>
      <c r="K18" s="24">
        <f t="shared" si="2"/>
        <v>929943.49</v>
      </c>
      <c r="L18" s="24">
        <f t="shared" si="2"/>
        <v>851044.1000000001</v>
      </c>
      <c r="M18" s="24">
        <f t="shared" si="2"/>
        <v>488249.38000000006</v>
      </c>
      <c r="N18" s="24">
        <f t="shared" si="2"/>
        <v>254544.48999999996</v>
      </c>
      <c r="O18" s="24">
        <f t="shared" si="2"/>
        <v>8900407.46</v>
      </c>
      <c r="Q18" s="25"/>
      <c r="R18" s="59"/>
      <c r="S18" s="59"/>
      <c r="T18" s="59"/>
      <c r="U18" s="59"/>
      <c r="V18" s="59"/>
      <c r="W18" s="59"/>
    </row>
    <row r="19" spans="1:15" ht="18.75" customHeight="1">
      <c r="A19" s="26" t="s">
        <v>71</v>
      </c>
      <c r="B19" s="30">
        <f>ROUND((B13+B14)*B7,2)</f>
        <v>780428.81</v>
      </c>
      <c r="C19" s="30">
        <f aca="true" t="shared" si="3" ref="C19:N19">ROUND((C13+C14)*C7,2)</f>
        <v>587841.76</v>
      </c>
      <c r="D19" s="30">
        <f t="shared" si="3"/>
        <v>532936.91</v>
      </c>
      <c r="E19" s="30">
        <f t="shared" si="3"/>
        <v>197607.25</v>
      </c>
      <c r="F19" s="30">
        <f t="shared" si="3"/>
        <v>502153.38</v>
      </c>
      <c r="G19" s="30">
        <f t="shared" si="3"/>
        <v>645876.55</v>
      </c>
      <c r="H19" s="30">
        <f t="shared" si="3"/>
        <v>110636.59</v>
      </c>
      <c r="I19" s="30">
        <f t="shared" si="3"/>
        <v>593598.33</v>
      </c>
      <c r="J19" s="30">
        <f t="shared" si="3"/>
        <v>517152.1</v>
      </c>
      <c r="K19" s="30">
        <f t="shared" si="3"/>
        <v>734421.16</v>
      </c>
      <c r="L19" s="30">
        <f t="shared" si="3"/>
        <v>594413.83</v>
      </c>
      <c r="M19" s="30">
        <f t="shared" si="3"/>
        <v>336518.94</v>
      </c>
      <c r="N19" s="30">
        <f t="shared" si="3"/>
        <v>195480.83</v>
      </c>
      <c r="O19" s="30">
        <f aca="true" t="shared" si="4" ref="O19:O27">SUM(B19:N19)</f>
        <v>6329066.44</v>
      </c>
    </row>
    <row r="20" spans="1:23" ht="18.75" customHeight="1">
      <c r="A20" s="26" t="s">
        <v>34</v>
      </c>
      <c r="B20" s="30">
        <f>IF(B16&lt;&gt;0,ROUND((B16-1)*B19,2),0)</f>
        <v>191931.94</v>
      </c>
      <c r="C20" s="30">
        <f aca="true" t="shared" si="5" ref="C20:N20">IF(C16&lt;&gt;0,ROUND((C16-1)*C19,2),0)</f>
        <v>143402.62</v>
      </c>
      <c r="D20" s="30">
        <f t="shared" si="5"/>
        <v>126793.86</v>
      </c>
      <c r="E20" s="30">
        <f t="shared" si="5"/>
        <v>-8957.06</v>
      </c>
      <c r="F20" s="30">
        <f t="shared" si="5"/>
        <v>206746.72</v>
      </c>
      <c r="G20" s="30">
        <f t="shared" si="5"/>
        <v>356275.34</v>
      </c>
      <c r="H20" s="30">
        <f t="shared" si="5"/>
        <v>83313.66</v>
      </c>
      <c r="I20" s="30">
        <f t="shared" si="5"/>
        <v>162393.64</v>
      </c>
      <c r="J20" s="30">
        <f t="shared" si="5"/>
        <v>160474.11</v>
      </c>
      <c r="K20" s="30">
        <f t="shared" si="5"/>
        <v>115386.31</v>
      </c>
      <c r="L20" s="30">
        <f t="shared" si="5"/>
        <v>179760.87</v>
      </c>
      <c r="M20" s="30">
        <f t="shared" si="5"/>
        <v>106104.95</v>
      </c>
      <c r="N20" s="30">
        <f t="shared" si="5"/>
        <v>39072.71</v>
      </c>
      <c r="O20" s="30">
        <f t="shared" si="4"/>
        <v>1862699.6699999997</v>
      </c>
      <c r="W20" s="60"/>
    </row>
    <row r="21" spans="1:15" ht="18.75" customHeight="1">
      <c r="A21" s="26" t="s">
        <v>35</v>
      </c>
      <c r="B21" s="30">
        <v>48572.91</v>
      </c>
      <c r="C21" s="30">
        <v>33645.31</v>
      </c>
      <c r="D21" s="30">
        <v>20143.71</v>
      </c>
      <c r="E21" s="30">
        <v>8343.77</v>
      </c>
      <c r="F21" s="30">
        <v>25508.97</v>
      </c>
      <c r="G21" s="30">
        <v>40912.41</v>
      </c>
      <c r="H21" s="30">
        <v>4225.47</v>
      </c>
      <c r="I21" s="30">
        <v>27670.64</v>
      </c>
      <c r="J21" s="30">
        <v>28454.17</v>
      </c>
      <c r="K21" s="30">
        <v>42006.44</v>
      </c>
      <c r="L21" s="30">
        <v>38884.42</v>
      </c>
      <c r="M21" s="30">
        <v>18296.63</v>
      </c>
      <c r="N21" s="30">
        <v>10851.66</v>
      </c>
      <c r="O21" s="30">
        <f t="shared" si="4"/>
        <v>347516.50999999995</v>
      </c>
    </row>
    <row r="22" spans="1:15" ht="18.75" customHeight="1">
      <c r="A22" s="26" t="s">
        <v>36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4"/>
        <v>22133.4</v>
      </c>
    </row>
    <row r="23" spans="1:15" ht="18.75" customHeight="1">
      <c r="A23" s="26" t="s">
        <v>37</v>
      </c>
      <c r="B23" s="30">
        <v>0</v>
      </c>
      <c r="C23" s="30">
        <v>0</v>
      </c>
      <c r="D23" s="30">
        <v>-3000.58</v>
      </c>
      <c r="E23" s="30">
        <v>0</v>
      </c>
      <c r="F23" s="30">
        <v>0</v>
      </c>
      <c r="G23" s="30">
        <v>0</v>
      </c>
      <c r="H23" s="30">
        <v>-1905.62</v>
      </c>
      <c r="I23" s="30">
        <v>0</v>
      </c>
      <c r="J23" s="30">
        <v>-1993.63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-6899.83</v>
      </c>
    </row>
    <row r="24" spans="1:15" ht="18.75" customHeight="1">
      <c r="A24" s="26" t="s">
        <v>72</v>
      </c>
      <c r="B24" s="30">
        <v>965.38</v>
      </c>
      <c r="C24" s="30">
        <v>724.04</v>
      </c>
      <c r="D24" s="30">
        <v>640.49</v>
      </c>
      <c r="E24" s="30">
        <v>187.97</v>
      </c>
      <c r="F24" s="30">
        <v>693.87</v>
      </c>
      <c r="G24" s="30">
        <v>983.95</v>
      </c>
      <c r="H24" s="30">
        <v>185.65</v>
      </c>
      <c r="I24" s="30">
        <v>740.28</v>
      </c>
      <c r="J24" s="30">
        <v>666.02</v>
      </c>
      <c r="K24" s="30">
        <v>842.39</v>
      </c>
      <c r="L24" s="30">
        <v>768.13</v>
      </c>
      <c r="M24" s="30">
        <v>436.28</v>
      </c>
      <c r="N24" s="30">
        <v>232.05</v>
      </c>
      <c r="O24" s="30">
        <f t="shared" si="4"/>
        <v>8066.5</v>
      </c>
    </row>
    <row r="25" spans="1:26" ht="18.75" customHeight="1">
      <c r="A25" s="26" t="s">
        <v>73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4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4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75</v>
      </c>
      <c r="B27" s="30">
        <v>52273.72</v>
      </c>
      <c r="C27" s="30">
        <v>20799.26</v>
      </c>
      <c r="D27" s="30">
        <v>27155.75</v>
      </c>
      <c r="E27" s="30">
        <v>7614.34</v>
      </c>
      <c r="F27" s="30">
        <v>23798.53</v>
      </c>
      <c r="G27" s="30">
        <v>36739.34</v>
      </c>
      <c r="H27" s="30">
        <v>7361.86</v>
      </c>
      <c r="I27" s="30">
        <v>35878.01</v>
      </c>
      <c r="J27" s="30">
        <v>21802.34</v>
      </c>
      <c r="K27" s="30">
        <v>35811.63</v>
      </c>
      <c r="L27" s="30">
        <v>35741.29</v>
      </c>
      <c r="M27" s="30">
        <v>25417.02</v>
      </c>
      <c r="N27" s="30">
        <v>7431.68</v>
      </c>
      <c r="O27" s="30">
        <f t="shared" si="4"/>
        <v>337824.76999999996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38</v>
      </c>
      <c r="B29" s="30">
        <f aca="true" t="shared" si="6" ref="B29:O29">+B30+B32+B47+B48+B51-B52</f>
        <v>61965.29000000001</v>
      </c>
      <c r="C29" s="30">
        <f>+C30+C32+C47+C48+C51-C52</f>
        <v>25854.139999999985</v>
      </c>
      <c r="D29" s="30">
        <f t="shared" si="6"/>
        <v>39852.720000000016</v>
      </c>
      <c r="E29" s="30">
        <f t="shared" si="6"/>
        <v>8458.239999999989</v>
      </c>
      <c r="F29" s="30">
        <f t="shared" si="6"/>
        <v>39682.09999999997</v>
      </c>
      <c r="G29" s="30">
        <f t="shared" si="6"/>
        <v>41619.32999999996</v>
      </c>
      <c r="H29" s="30">
        <f t="shared" si="6"/>
        <v>5404.559999999989</v>
      </c>
      <c r="I29" s="30">
        <f t="shared" si="6"/>
        <v>7288.24000000002</v>
      </c>
      <c r="J29" s="30">
        <f t="shared" si="6"/>
        <v>42392.300000000025</v>
      </c>
      <c r="K29" s="30">
        <f t="shared" si="6"/>
        <v>34947.79000000003</v>
      </c>
      <c r="L29" s="30">
        <f t="shared" si="6"/>
        <v>46325.670000000006</v>
      </c>
      <c r="M29" s="30">
        <f t="shared" si="6"/>
        <v>36650.35</v>
      </c>
      <c r="N29" s="30">
        <f t="shared" si="6"/>
        <v>7884.799999999999</v>
      </c>
      <c r="O29" s="30">
        <f t="shared" si="6"/>
        <v>398325.5299999999</v>
      </c>
    </row>
    <row r="30" spans="1:15" ht="18.75" customHeight="1">
      <c r="A30" s="26" t="s">
        <v>39</v>
      </c>
      <c r="B30" s="31">
        <f>+B31</f>
        <v>-65771.2</v>
      </c>
      <c r="C30" s="31">
        <f>+C31</f>
        <v>-67628</v>
      </c>
      <c r="D30" s="31">
        <f aca="true" t="shared" si="7" ref="D30:O30">+D31</f>
        <v>-48166.8</v>
      </c>
      <c r="E30" s="31">
        <f t="shared" si="7"/>
        <v>-9191.6</v>
      </c>
      <c r="F30" s="31">
        <f t="shared" si="7"/>
        <v>-38011.6</v>
      </c>
      <c r="G30" s="31">
        <f t="shared" si="7"/>
        <v>-54837.2</v>
      </c>
      <c r="H30" s="31">
        <f t="shared" si="7"/>
        <v>-9592</v>
      </c>
      <c r="I30" s="31">
        <f t="shared" si="7"/>
        <v>-68956.8</v>
      </c>
      <c r="J30" s="31">
        <f t="shared" si="7"/>
        <v>-48131.6</v>
      </c>
      <c r="K30" s="31">
        <f t="shared" si="7"/>
        <v>-45060.4</v>
      </c>
      <c r="L30" s="31">
        <f t="shared" si="7"/>
        <v>-33765.6</v>
      </c>
      <c r="M30" s="31">
        <f t="shared" si="7"/>
        <v>-21401.6</v>
      </c>
      <c r="N30" s="31">
        <f t="shared" si="7"/>
        <v>-19580</v>
      </c>
      <c r="O30" s="31">
        <f t="shared" si="7"/>
        <v>-530094.3999999999</v>
      </c>
    </row>
    <row r="31" spans="1:26" ht="18.75" customHeight="1">
      <c r="A31" s="27" t="s">
        <v>40</v>
      </c>
      <c r="B31" s="16">
        <f>ROUND((-B9)*$G$3,2)</f>
        <v>-65771.2</v>
      </c>
      <c r="C31" s="16">
        <f aca="true" t="shared" si="8" ref="C31:N31">ROUND((-C9)*$G$3,2)</f>
        <v>-67628</v>
      </c>
      <c r="D31" s="16">
        <f t="shared" si="8"/>
        <v>-48166.8</v>
      </c>
      <c r="E31" s="16">
        <f t="shared" si="8"/>
        <v>-9191.6</v>
      </c>
      <c r="F31" s="16">
        <f t="shared" si="8"/>
        <v>-38011.6</v>
      </c>
      <c r="G31" s="16">
        <f t="shared" si="8"/>
        <v>-54837.2</v>
      </c>
      <c r="H31" s="16">
        <f t="shared" si="8"/>
        <v>-9592</v>
      </c>
      <c r="I31" s="16">
        <f t="shared" si="8"/>
        <v>-68956.8</v>
      </c>
      <c r="J31" s="16">
        <f t="shared" si="8"/>
        <v>-48131.6</v>
      </c>
      <c r="K31" s="16">
        <f t="shared" si="8"/>
        <v>-45060.4</v>
      </c>
      <c r="L31" s="16">
        <f t="shared" si="8"/>
        <v>-33765.6</v>
      </c>
      <c r="M31" s="16">
        <f t="shared" si="8"/>
        <v>-21401.6</v>
      </c>
      <c r="N31" s="16">
        <f t="shared" si="8"/>
        <v>-19580</v>
      </c>
      <c r="O31" s="32">
        <f aca="true" t="shared" si="9" ref="O31:O52">SUM(B31:N31)</f>
        <v>-530094.3999999999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SUM(B33:B45)</f>
        <v>127736.49</v>
      </c>
      <c r="C32" s="31">
        <f aca="true" t="shared" si="10" ref="C32:O32">SUM(C33:C45)</f>
        <v>93482.13999999998</v>
      </c>
      <c r="D32" s="31">
        <f t="shared" si="10"/>
        <v>91414.47000000002</v>
      </c>
      <c r="E32" s="31">
        <f t="shared" si="10"/>
        <v>17649.83999999999</v>
      </c>
      <c r="F32" s="31">
        <f t="shared" si="10"/>
        <v>77693.69999999997</v>
      </c>
      <c r="G32" s="31">
        <f t="shared" si="10"/>
        <v>96456.52999999996</v>
      </c>
      <c r="H32" s="31">
        <f t="shared" si="10"/>
        <v>15986.219999999988</v>
      </c>
      <c r="I32" s="31">
        <f t="shared" si="10"/>
        <v>76245.04000000002</v>
      </c>
      <c r="J32" s="31">
        <f t="shared" si="10"/>
        <v>90523.90000000002</v>
      </c>
      <c r="K32" s="31">
        <f t="shared" si="10"/>
        <v>80008.19000000003</v>
      </c>
      <c r="L32" s="31">
        <f t="shared" si="10"/>
        <v>80091.27</v>
      </c>
      <c r="M32" s="31">
        <f t="shared" si="10"/>
        <v>58051.95</v>
      </c>
      <c r="N32" s="31">
        <f t="shared" si="10"/>
        <v>27464.8</v>
      </c>
      <c r="O32" s="31">
        <f t="shared" si="10"/>
        <v>932804.5399999998</v>
      </c>
    </row>
    <row r="33" spans="1:26" ht="18.75" customHeight="1">
      <c r="A33" s="27" t="s">
        <v>42</v>
      </c>
      <c r="B33" s="33">
        <v>-17808.63</v>
      </c>
      <c r="C33" s="33">
        <v>-14797.06</v>
      </c>
      <c r="D33" s="33">
        <v>-3989.4</v>
      </c>
      <c r="E33" s="33">
        <v>-11471.72</v>
      </c>
      <c r="F33" s="33">
        <v>-17997.91</v>
      </c>
      <c r="G33" s="33">
        <v>-31835.16</v>
      </c>
      <c r="H33" s="33">
        <v>-9896.57</v>
      </c>
      <c r="I33" s="33">
        <v>-23576.35</v>
      </c>
      <c r="J33" s="33">
        <v>-7998.89</v>
      </c>
      <c r="K33" s="33">
        <v>-41995.44</v>
      </c>
      <c r="L33" s="33">
        <v>-29985.65</v>
      </c>
      <c r="M33" s="33">
        <v>-3999.59</v>
      </c>
      <c r="N33" s="33">
        <v>-5199.84</v>
      </c>
      <c r="O33" s="33">
        <f t="shared" si="9"/>
        <v>-220552.21000000002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47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48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49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50</v>
      </c>
      <c r="B41" s="33">
        <v>-5368.13</v>
      </c>
      <c r="C41" s="33">
        <v>-4026.1</v>
      </c>
      <c r="D41" s="33">
        <v>-3561.55</v>
      </c>
      <c r="E41" s="33">
        <v>-1045.24</v>
      </c>
      <c r="F41" s="33">
        <v>-3858.35</v>
      </c>
      <c r="G41" s="33">
        <v>-5471.37</v>
      </c>
      <c r="H41" s="33">
        <v>-1032.33</v>
      </c>
      <c r="I41" s="33">
        <v>-4116.43</v>
      </c>
      <c r="J41" s="33">
        <v>-3703.5</v>
      </c>
      <c r="K41" s="33">
        <v>-4684.21</v>
      </c>
      <c r="L41" s="33">
        <v>-4271.28</v>
      </c>
      <c r="M41" s="33">
        <v>-2425.98</v>
      </c>
      <c r="N41" s="33">
        <v>-1290.42</v>
      </c>
      <c r="O41" s="33">
        <f t="shared" si="9"/>
        <v>-44854.89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78</v>
      </c>
      <c r="B44" s="33">
        <v>102892.95000000001</v>
      </c>
      <c r="C44" s="33">
        <v>76569.71999999999</v>
      </c>
      <c r="D44" s="33">
        <v>67474.70000000001</v>
      </c>
      <c r="E44" s="33">
        <v>20567.63999999999</v>
      </c>
      <c r="F44" s="33">
        <v>67873.20999999996</v>
      </c>
      <c r="G44" s="33">
        <v>91199.46999999996</v>
      </c>
      <c r="H44" s="33">
        <v>18350.579999999994</v>
      </c>
      <c r="I44" s="33">
        <v>70864.77000000002</v>
      </c>
      <c r="J44" s="33">
        <v>69697.67000000003</v>
      </c>
      <c r="K44" s="33">
        <v>86375.86000000003</v>
      </c>
      <c r="L44" s="33">
        <v>77962.73999999999</v>
      </c>
      <c r="M44" s="33">
        <v>43960.95</v>
      </c>
      <c r="N44" s="33">
        <v>23150.6</v>
      </c>
      <c r="O44" s="33">
        <f>SUM(B44:N44)</f>
        <v>816940.8599999999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79</v>
      </c>
      <c r="B45" s="33">
        <v>48020.3</v>
      </c>
      <c r="C45" s="33">
        <v>35735.58</v>
      </c>
      <c r="D45" s="33">
        <v>31490.72</v>
      </c>
      <c r="E45" s="33">
        <v>9599.160000000002</v>
      </c>
      <c r="F45" s="33">
        <v>31676.75</v>
      </c>
      <c r="G45" s="33">
        <v>42563.59</v>
      </c>
      <c r="H45" s="33">
        <v>8564.539999999994</v>
      </c>
      <c r="I45" s="33">
        <v>33073.05</v>
      </c>
      <c r="J45" s="33">
        <v>32528.620000000003</v>
      </c>
      <c r="K45" s="33">
        <v>40311.979999999996</v>
      </c>
      <c r="L45" s="33">
        <v>36385.460000000014</v>
      </c>
      <c r="M45" s="33">
        <v>20516.57</v>
      </c>
      <c r="N45" s="33">
        <v>10804.460000000003</v>
      </c>
      <c r="O45" s="33">
        <f>SUM(B45:N45)</f>
        <v>381270.78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 t="s">
        <v>80</v>
      </c>
      <c r="B47" s="35">
        <v>0</v>
      </c>
      <c r="C47" s="35">
        <v>0</v>
      </c>
      <c r="D47" s="35">
        <v>-3394.95</v>
      </c>
      <c r="E47" s="35">
        <v>0</v>
      </c>
      <c r="F47" s="35">
        <v>0</v>
      </c>
      <c r="G47" s="35">
        <v>0</v>
      </c>
      <c r="H47" s="35">
        <v>-989.66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3">
        <f t="shared" si="9"/>
        <v>-4384.61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51</v>
      </c>
      <c r="B48" s="35">
        <v>0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3">
        <f t="shared" si="9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3"/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4" t="s">
        <v>52</v>
      </c>
      <c r="B50" s="36">
        <f aca="true" t="shared" si="11" ref="B50:N50">+B18+B29</f>
        <v>1139089.1700000002</v>
      </c>
      <c r="C50" s="36">
        <f t="shared" si="11"/>
        <v>815218.25</v>
      </c>
      <c r="D50" s="36">
        <f t="shared" si="11"/>
        <v>745998.42</v>
      </c>
      <c r="E50" s="36">
        <f t="shared" si="11"/>
        <v>214730.06999999998</v>
      </c>
      <c r="F50" s="36">
        <f t="shared" si="11"/>
        <v>800059.13</v>
      </c>
      <c r="G50" s="36">
        <f t="shared" si="11"/>
        <v>1123882.48</v>
      </c>
      <c r="H50" s="36">
        <f t="shared" si="11"/>
        <v>210697.72999999998</v>
      </c>
      <c r="I50" s="36">
        <f t="shared" si="11"/>
        <v>829044.7000000001</v>
      </c>
      <c r="J50" s="36">
        <f t="shared" si="11"/>
        <v>770422.9700000001</v>
      </c>
      <c r="K50" s="36">
        <f t="shared" si="11"/>
        <v>964891.28</v>
      </c>
      <c r="L50" s="36">
        <f t="shared" si="11"/>
        <v>897369.7700000001</v>
      </c>
      <c r="M50" s="36">
        <f t="shared" si="11"/>
        <v>524899.7300000001</v>
      </c>
      <c r="N50" s="36">
        <f t="shared" si="11"/>
        <v>262429.29</v>
      </c>
      <c r="O50" s="36">
        <f>SUM(B50:N50)</f>
        <v>9298732.99</v>
      </c>
      <c r="P50"/>
      <c r="Q50" s="43"/>
      <c r="R50"/>
      <c r="S50"/>
      <c r="T50"/>
      <c r="U50"/>
      <c r="V50"/>
      <c r="W50"/>
      <c r="X50"/>
      <c r="Y50"/>
      <c r="Z50"/>
    </row>
    <row r="51" spans="1:19" ht="18.75" customHeight="1">
      <c r="A51" s="37" t="s">
        <v>53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16">
        <f t="shared" si="9"/>
        <v>0</v>
      </c>
      <c r="P51"/>
      <c r="Q51"/>
      <c r="R51"/>
      <c r="S51"/>
    </row>
    <row r="52" spans="1:19" ht="18.75" customHeight="1">
      <c r="A52" s="37" t="s">
        <v>54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16">
        <f t="shared" si="9"/>
        <v>0</v>
      </c>
      <c r="P52"/>
      <c r="Q52"/>
      <c r="R52"/>
      <c r="S52"/>
    </row>
    <row r="53" spans="1:19" ht="15.75">
      <c r="A53" s="38"/>
      <c r="B53" s="39"/>
      <c r="C53" s="39"/>
      <c r="D53" s="40"/>
      <c r="E53" s="40"/>
      <c r="F53" s="40"/>
      <c r="G53" s="40"/>
      <c r="H53" s="40"/>
      <c r="I53" s="39"/>
      <c r="J53" s="40"/>
      <c r="K53" s="40"/>
      <c r="L53" s="40"/>
      <c r="M53" s="40"/>
      <c r="N53" s="40"/>
      <c r="O53" s="41"/>
      <c r="P53" s="42"/>
      <c r="Q53"/>
      <c r="R53" s="43"/>
      <c r="S53"/>
    </row>
    <row r="54" spans="1:19" ht="12.75" customHeight="1">
      <c r="A54" s="44"/>
      <c r="B54" s="45"/>
      <c r="C54" s="45"/>
      <c r="D54" s="46"/>
      <c r="E54" s="46"/>
      <c r="F54" s="46"/>
      <c r="G54" s="46"/>
      <c r="H54" s="46"/>
      <c r="I54" s="45"/>
      <c r="J54" s="46"/>
      <c r="K54" s="46"/>
      <c r="L54" s="46"/>
      <c r="M54" s="46"/>
      <c r="N54" s="46"/>
      <c r="O54" s="47"/>
      <c r="P54" s="42"/>
      <c r="Q54"/>
      <c r="R54" s="43"/>
      <c r="S54"/>
    </row>
    <row r="55" spans="1:17" ht="15" customHeight="1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50"/>
      <c r="Q55"/>
    </row>
    <row r="56" spans="1:17" ht="18.75" customHeight="1">
      <c r="A56" s="14" t="s">
        <v>55</v>
      </c>
      <c r="B56" s="51">
        <f aca="true" t="shared" si="12" ref="B56:O56">SUM(B57:B67)</f>
        <v>1139089.17</v>
      </c>
      <c r="C56" s="51">
        <f t="shared" si="12"/>
        <v>815218.26</v>
      </c>
      <c r="D56" s="51">
        <f t="shared" si="12"/>
        <v>745998.42</v>
      </c>
      <c r="E56" s="51">
        <f t="shared" si="12"/>
        <v>214730.07</v>
      </c>
      <c r="F56" s="51">
        <f t="shared" si="12"/>
        <v>800059.13</v>
      </c>
      <c r="G56" s="51">
        <f t="shared" si="12"/>
        <v>1123882.48</v>
      </c>
      <c r="H56" s="51">
        <f t="shared" si="12"/>
        <v>210697.72</v>
      </c>
      <c r="I56" s="51">
        <f t="shared" si="12"/>
        <v>829044.69</v>
      </c>
      <c r="J56" s="51">
        <f t="shared" si="12"/>
        <v>770422.96</v>
      </c>
      <c r="K56" s="51">
        <f t="shared" si="12"/>
        <v>964891.28</v>
      </c>
      <c r="L56" s="51">
        <f t="shared" si="12"/>
        <v>897369.76</v>
      </c>
      <c r="M56" s="51">
        <f t="shared" si="12"/>
        <v>524899.72</v>
      </c>
      <c r="N56" s="51">
        <f t="shared" si="12"/>
        <v>262429.29</v>
      </c>
      <c r="O56" s="36">
        <f t="shared" si="12"/>
        <v>9298732.95</v>
      </c>
      <c r="Q56"/>
    </row>
    <row r="57" spans="1:18" ht="18.75" customHeight="1">
      <c r="A57" s="26" t="s">
        <v>56</v>
      </c>
      <c r="B57" s="51">
        <v>930637.97</v>
      </c>
      <c r="C57" s="51">
        <v>580467.45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>SUM(B57:N57)</f>
        <v>1511105.42</v>
      </c>
      <c r="P57"/>
      <c r="Q57"/>
      <c r="R57" s="43"/>
    </row>
    <row r="58" spans="1:16" ht="18.75" customHeight="1">
      <c r="A58" s="26" t="s">
        <v>57</v>
      </c>
      <c r="B58" s="51">
        <v>208451.2</v>
      </c>
      <c r="C58" s="51">
        <v>234750.81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aca="true" t="shared" si="13" ref="O58:O67">SUM(B58:N58)</f>
        <v>443202.01</v>
      </c>
      <c r="P58"/>
    </row>
    <row r="59" spans="1:17" ht="18.75" customHeight="1">
      <c r="A59" s="26" t="s">
        <v>58</v>
      </c>
      <c r="B59" s="52">
        <v>0</v>
      </c>
      <c r="C59" s="52">
        <v>0</v>
      </c>
      <c r="D59" s="31">
        <v>745998.42</v>
      </c>
      <c r="E59" s="52">
        <v>0</v>
      </c>
      <c r="F59" s="52">
        <v>0</v>
      </c>
      <c r="G59" s="52">
        <v>0</v>
      </c>
      <c r="H59" s="51">
        <v>210697.72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956696.14</v>
      </c>
      <c r="Q59"/>
    </row>
    <row r="60" spans="1:18" ht="18.75" customHeight="1">
      <c r="A60" s="26" t="s">
        <v>59</v>
      </c>
      <c r="B60" s="52">
        <v>0</v>
      </c>
      <c r="C60" s="52">
        <v>0</v>
      </c>
      <c r="D60" s="52">
        <v>0</v>
      </c>
      <c r="E60" s="31">
        <v>214730.07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214730.07</v>
      </c>
      <c r="R60"/>
    </row>
    <row r="61" spans="1:19" ht="18.75" customHeight="1">
      <c r="A61" s="26" t="s">
        <v>60</v>
      </c>
      <c r="B61" s="52">
        <v>0</v>
      </c>
      <c r="C61" s="52">
        <v>0</v>
      </c>
      <c r="D61" s="52">
        <v>0</v>
      </c>
      <c r="E61" s="52">
        <v>0</v>
      </c>
      <c r="F61" s="31">
        <v>800059.13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1">
        <f t="shared" si="13"/>
        <v>800059.13</v>
      </c>
      <c r="S61"/>
    </row>
    <row r="62" spans="1:20" ht="18.75" customHeight="1">
      <c r="A62" s="26" t="s">
        <v>61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1">
        <v>1123882.48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1123882.48</v>
      </c>
      <c r="T62"/>
    </row>
    <row r="63" spans="1:21" ht="18.75" customHeight="1">
      <c r="A63" s="26" t="s">
        <v>62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1">
        <v>829044.69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t="shared" si="13"/>
        <v>829044.69</v>
      </c>
      <c r="U63"/>
    </row>
    <row r="64" spans="1:22" ht="18.75" customHeight="1">
      <c r="A64" s="26" t="s">
        <v>63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31">
        <v>770422.96</v>
      </c>
      <c r="K64" s="52">
        <v>0</v>
      </c>
      <c r="L64" s="52">
        <v>0</v>
      </c>
      <c r="M64" s="52">
        <v>0</v>
      </c>
      <c r="N64" s="52">
        <v>0</v>
      </c>
      <c r="O64" s="36">
        <f t="shared" si="13"/>
        <v>770422.96</v>
      </c>
      <c r="V64"/>
    </row>
    <row r="65" spans="1:23" ht="18.75" customHeight="1">
      <c r="A65" s="26" t="s">
        <v>64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31">
        <v>964891.28</v>
      </c>
      <c r="L65" s="31">
        <v>897369.76</v>
      </c>
      <c r="M65" s="52">
        <v>0</v>
      </c>
      <c r="N65" s="52">
        <v>0</v>
      </c>
      <c r="O65" s="36">
        <f t="shared" si="13"/>
        <v>1862261.04</v>
      </c>
      <c r="P65"/>
      <c r="W65"/>
    </row>
    <row r="66" spans="1:25" ht="18.75" customHeight="1">
      <c r="A66" s="26" t="s">
        <v>65</v>
      </c>
      <c r="B66" s="52">
        <v>0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31">
        <v>524899.72</v>
      </c>
      <c r="N66" s="52">
        <v>0</v>
      </c>
      <c r="O66" s="36">
        <f t="shared" si="13"/>
        <v>524899.72</v>
      </c>
      <c r="R66"/>
      <c r="Y66"/>
    </row>
    <row r="67" spans="1:26" ht="18.75" customHeight="1">
      <c r="A67" s="38" t="s">
        <v>66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4">
        <v>262429.29</v>
      </c>
      <c r="O67" s="55">
        <f t="shared" si="13"/>
        <v>262429.29</v>
      </c>
      <c r="P67"/>
      <c r="S67"/>
      <c r="Z67"/>
    </row>
    <row r="68" spans="1:12" ht="21" customHeight="1">
      <c r="A68" s="56" t="s">
        <v>82</v>
      </c>
      <c r="B68" s="57"/>
      <c r="C68" s="57"/>
      <c r="D68"/>
      <c r="E68"/>
      <c r="F68"/>
      <c r="G68"/>
      <c r="H68" s="58"/>
      <c r="I68" s="58"/>
      <c r="J68"/>
      <c r="K68"/>
      <c r="L68"/>
    </row>
    <row r="69" spans="1:12" ht="14.25">
      <c r="A69" s="65" t="s">
        <v>81</v>
      </c>
      <c r="B69"/>
      <c r="C69"/>
      <c r="D69"/>
      <c r="E69"/>
      <c r="F69"/>
      <c r="G69"/>
      <c r="H69"/>
      <c r="I69"/>
      <c r="J69"/>
      <c r="K69"/>
      <c r="L69"/>
    </row>
    <row r="70" ht="13.5">
      <c r="K70"/>
    </row>
    <row r="71" ht="13.5">
      <c r="L71"/>
    </row>
    <row r="72" ht="13.5">
      <c r="N72"/>
    </row>
  </sheetData>
  <sheetProtection/>
  <mergeCells count="5">
    <mergeCell ref="A1:O1"/>
    <mergeCell ref="A2:O2"/>
    <mergeCell ref="A4:A6"/>
    <mergeCell ref="B4:N4"/>
    <mergeCell ref="O4:O6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2022-02-03T20:17:41Z</dcterms:modified>
  <cp:category/>
  <cp:version/>
  <cp:contentType/>
  <cp:contentStatus/>
</cp:coreProperties>
</file>