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<sst xmlns="http://schemas.openxmlformats.org/spreadsheetml/2006/main" count="83" uniqueCount="80">
  <si>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</si>
  <si>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</si>
  <si>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</si>
  <si>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</si>
  <si>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</si>
  <si>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</si>
  <si>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</si>
  <si>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</si>
  <si>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</si>
  <si>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</si>
  <si>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</si>
  <si>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</si>
  <si>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</si>
  <si>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</si>
  <si>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</si>
  <si>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</si>
  <si>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</si>
  <si>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</si>
  <si>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</si>
  <si>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</si>
  <si>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</si>
  <si>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</si>
  <si>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</si>
  <si>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</si>
  <si>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</si>
  <si>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</si>
  <si>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</si>
  <si>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</si>
  <si>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</si>
  <si>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</si>
  <si>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</si>
  <si>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</si>
  <si>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</si>
  <si>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</si>
  <si>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</si>
  <si>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</si>
  <si>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</si>
  <si>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</si>
  <si>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</si>
  <si>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</si>
  <si>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</si>
  <si>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</si>
  <si>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</si>
  <si>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</si>
  <si>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</si>
  <si>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</si>
  <si>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</si>
  <si>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</si>
  <si>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</si>
  <si>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</si>
  <si>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</si>
  <si>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</si>
  <si>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</si>
  <si>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</si>
  <si>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</si>
  <si>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</si>
  <si>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</si>
  <si>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</si>
  <si>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</si>
  <si>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</si>
  <si>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</si>
  <si>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</si>
  <si>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</si>
  <si>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</si>
  <si>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</si>
  <si>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</si>
  <si>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</si>
  <si>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</si>
  <si>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25/01/22 - VENCIMENTO 01/02/22</t>
  </si>
  <si>
    <t>2.1 Tarifa de Remuneração por Passageiro Transportado Combustível</t>
  </si>
  <si>
    <t>4. Remuneração Bruta do Operador (4.1 + 4.2 + 4.3 + 4.4 + 4.5 + 4.6 + 4.7 + 4.8+ 4.9)</t>
  </si>
  <si>
    <t>4.1. Pelo Transporte de Passageiros (1 x (2 + 2.1))</t>
  </si>
  <si>
    <t>4.6. Remuneração SMGO</t>
  </si>
  <si>
    <t>4.7. Valor Frota Não Disponibilizada</t>
  </si>
  <si>
    <t>4.8. Ajuste Frota Operante</t>
  </si>
  <si>
    <t>4.9. Remuneração pelo Serviço Atende</t>
  </si>
  <si>
    <t>5.2.10. Maggi Adm. de Consórcios LTDA</t>
  </si>
  <si>
    <t>5.2.11. Amortização do Investimento</t>
  </si>
  <si>
    <t>5.3. Revisão de Remuneração pelo Transporte Coletivo(1)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</si>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</sst>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228702</v>
      </c>
      <c r="C7" s="9">
        <f t="shared" si="0"/>
        <v>162864</v>
      </c>
      <c r="D7" s="9">
        <f t="shared" si="0"/>
        <v>174192</v>
      </c>
      <c r="E7" s="9">
        <f t="shared" si="0"/>
        <v>36686</v>
      </c>
      <c r="F7" s="9">
        <f t="shared" si="0"/>
        <v>132581</v>
      </c>
      <c r="G7" s="9">
        <f t="shared" si="0"/>
        <v>203950</v>
      </c>
      <c r="H7" s="9">
        <f t="shared" si="0"/>
        <v>29984</v>
      </c>
      <c r="I7" s="9">
        <f t="shared" si="0"/>
        <v>157650</v>
      </c>
      <c r="J7" s="9">
        <f t="shared" si="0"/>
        <v>126490</v>
      </c>
      <c r="K7" s="9">
        <f t="shared" si="0"/>
        <v>202006</v>
      </c>
      <c r="L7" s="9">
        <f t="shared" si="0"/>
        <v>148827</v>
      </c>
      <c r="M7" s="9">
        <f t="shared" si="0"/>
        <v>70347</v>
      </c>
      <c r="N7" s="9">
        <f t="shared" si="0"/>
        <v>43899</v>
      </c>
      <c r="O7" s="9">
        <f t="shared" si="0"/>
        <v>1718178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11044</v>
      </c>
      <c r="C8" s="11">
        <f t="shared" si="1"/>
        <v>10814</v>
      </c>
      <c r="D8" s="11">
        <f t="shared" si="1"/>
        <v>8205</v>
      </c>
      <c r="E8" s="11">
        <f t="shared" si="1"/>
        <v>1439</v>
      </c>
      <c r="F8" s="11">
        <f t="shared" si="1"/>
        <v>6292</v>
      </c>
      <c r="G8" s="11">
        <f t="shared" si="1"/>
        <v>8852</v>
      </c>
      <c r="H8" s="11">
        <f t="shared" si="1"/>
        <v>1692</v>
      </c>
      <c r="I8" s="11">
        <f t="shared" si="1"/>
        <v>10506</v>
      </c>
      <c r="J8" s="11">
        <f t="shared" si="1"/>
        <v>7092</v>
      </c>
      <c r="K8" s="11">
        <f t="shared" si="1"/>
        <v>7388</v>
      </c>
      <c r="L8" s="11">
        <f t="shared" si="1"/>
        <v>5476</v>
      </c>
      <c r="M8" s="11">
        <f t="shared" si="1"/>
        <v>3471</v>
      </c>
      <c r="N8" s="11">
        <f t="shared" si="1"/>
        <v>2866</v>
      </c>
      <c r="O8" s="11">
        <f t="shared" si="1"/>
        <v>85137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11044</v>
      </c>
      <c r="C9" s="11">
        <v>10814</v>
      </c>
      <c r="D9" s="11">
        <v>8205</v>
      </c>
      <c r="E9" s="11">
        <v>1439</v>
      </c>
      <c r="F9" s="11">
        <v>6292</v>
      </c>
      <c r="G9" s="11">
        <v>8852</v>
      </c>
      <c r="H9" s="11">
        <v>1692</v>
      </c>
      <c r="I9" s="11">
        <v>10503</v>
      </c>
      <c r="J9" s="11">
        <v>7092</v>
      </c>
      <c r="K9" s="11">
        <v>7379</v>
      </c>
      <c r="L9" s="11">
        <v>5476</v>
      </c>
      <c r="M9" s="11">
        <v>3468</v>
      </c>
      <c r="N9" s="11">
        <v>2857</v>
      </c>
      <c r="O9" s="11">
        <f>SUM(B9:N9)</f>
        <v>85113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3</v>
      </c>
      <c r="J10" s="13">
        <v>0</v>
      </c>
      <c r="K10" s="13">
        <v>9</v>
      </c>
      <c r="L10" s="13">
        <v>0</v>
      </c>
      <c r="M10" s="13">
        <v>3</v>
      </c>
      <c r="N10" s="13">
        <v>9</v>
      </c>
      <c r="O10" s="11">
        <f>SUM(B10:N10)</f>
        <v>24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217658</v>
      </c>
      <c r="C11" s="13">
        <v>152050</v>
      </c>
      <c r="D11" s="13">
        <v>165987</v>
      </c>
      <c r="E11" s="13">
        <v>35247</v>
      </c>
      <c r="F11" s="13">
        <v>126289</v>
      </c>
      <c r="G11" s="13">
        <v>195098</v>
      </c>
      <c r="H11" s="13">
        <v>28292</v>
      </c>
      <c r="I11" s="13">
        <v>147144</v>
      </c>
      <c r="J11" s="13">
        <v>119398</v>
      </c>
      <c r="K11" s="13">
        <v>194618</v>
      </c>
      <c r="L11" s="13">
        <v>143351</v>
      </c>
      <c r="M11" s="13">
        <v>66876</v>
      </c>
      <c r="N11" s="13">
        <v>41033</v>
      </c>
      <c r="O11" s="11">
        <f>SUM(B11:N11)</f>
        <v>1633041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6" t="s">
        <v>69</v>
      </c>
      <c r="B14" s="17">
        <v>0.1013</v>
      </c>
      <c r="C14" s="17">
        <v>0.1046</v>
      </c>
      <c r="D14" s="17">
        <v>0.0918</v>
      </c>
      <c r="E14" s="17">
        <v>0.1568</v>
      </c>
      <c r="F14" s="17">
        <v>0.1064</v>
      </c>
      <c r="G14" s="17">
        <v>0.0875</v>
      </c>
      <c r="H14" s="17">
        <v>0.1175</v>
      </c>
      <c r="I14" s="17">
        <v>0.1039</v>
      </c>
      <c r="J14" s="17">
        <v>0.1045</v>
      </c>
      <c r="K14" s="17">
        <v>0.0988</v>
      </c>
      <c r="L14" s="17">
        <v>0.1125</v>
      </c>
      <c r="M14" s="17">
        <v>0.1298</v>
      </c>
      <c r="N14" s="17">
        <v>0.1172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1.273433212475932</v>
      </c>
      <c r="C16" s="19">
        <v>1.318352004263701</v>
      </c>
      <c r="D16" s="19">
        <v>1.374501596219279</v>
      </c>
      <c r="E16" s="19">
        <v>1.023376636762426</v>
      </c>
      <c r="F16" s="19">
        <v>1.735499371053916</v>
      </c>
      <c r="G16" s="19">
        <v>1.677919178697127</v>
      </c>
      <c r="H16" s="19">
        <v>1.988539937178285</v>
      </c>
      <c r="I16" s="19">
        <v>1.417548489153842</v>
      </c>
      <c r="J16" s="19">
        <v>1.316328530498179</v>
      </c>
      <c r="K16" s="19">
        <v>1.30916457216751</v>
      </c>
      <c r="L16" s="19">
        <v>1.447078892591468</v>
      </c>
      <c r="M16" s="19">
        <v>1.416937551573071</v>
      </c>
      <c r="N16" s="19">
        <v>1.273477618582337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70</v>
      </c>
      <c r="B18" s="24">
        <f>B19+B20+B21+B22+B23+B24+B25+B26+B27</f>
        <v>817927.13</v>
      </c>
      <c r="C18" s="24">
        <f aca="true" t="shared" si="2" ref="C18:O18">C19+C20+C21+C22+C23+C24+C25+C26+C27</f>
        <v>605240.61</v>
      </c>
      <c r="D18" s="24">
        <f t="shared" si="2"/>
        <v>584727.3500000001</v>
      </c>
      <c r="E18" s="24">
        <f t="shared" si="2"/>
        <v>161059.94</v>
      </c>
      <c r="F18" s="24">
        <f t="shared" si="2"/>
        <v>655630.3900000001</v>
      </c>
      <c r="G18" s="24">
        <f t="shared" si="2"/>
        <v>806247.15</v>
      </c>
      <c r="H18" s="24">
        <f t="shared" si="2"/>
        <v>183358.14999999997</v>
      </c>
      <c r="I18" s="24">
        <f t="shared" si="2"/>
        <v>633765.49</v>
      </c>
      <c r="J18" s="24">
        <f t="shared" si="2"/>
        <v>468196.98</v>
      </c>
      <c r="K18" s="24">
        <f t="shared" si="2"/>
        <v>711067.0100000001</v>
      </c>
      <c r="L18" s="24">
        <f t="shared" si="2"/>
        <v>663497.4800000001</v>
      </c>
      <c r="M18" s="24">
        <f t="shared" si="2"/>
        <v>359979.94</v>
      </c>
      <c r="N18" s="24">
        <f t="shared" si="2"/>
        <v>177708.78</v>
      </c>
      <c r="O18" s="24">
        <f t="shared" si="2"/>
        <v>6828406.4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71</v>
      </c>
      <c r="B19" s="30">
        <f>ROUND((B13+B14)*B7,2)</f>
        <v>572509.72</v>
      </c>
      <c r="C19" s="30">
        <f aca="true" t="shared" si="3" ref="C19:N19">ROUND((C13+C14)*C7,2)</f>
        <v>421166.3</v>
      </c>
      <c r="D19" s="30">
        <f t="shared" si="3"/>
        <v>395067.46</v>
      </c>
      <c r="E19" s="30">
        <f t="shared" si="3"/>
        <v>142139.91</v>
      </c>
      <c r="F19" s="30">
        <f t="shared" si="3"/>
        <v>348528.93</v>
      </c>
      <c r="G19" s="30">
        <f t="shared" si="3"/>
        <v>441123.46</v>
      </c>
      <c r="H19" s="30">
        <f t="shared" si="3"/>
        <v>87073.54</v>
      </c>
      <c r="I19" s="30">
        <f t="shared" si="3"/>
        <v>404813.67</v>
      </c>
      <c r="J19" s="30">
        <f t="shared" si="3"/>
        <v>326685.72</v>
      </c>
      <c r="K19" s="30">
        <f t="shared" si="3"/>
        <v>493157.25</v>
      </c>
      <c r="L19" s="30">
        <f t="shared" si="3"/>
        <v>413694.41</v>
      </c>
      <c r="M19" s="30">
        <f t="shared" si="3"/>
        <v>225645.04</v>
      </c>
      <c r="N19" s="30">
        <f t="shared" si="3"/>
        <v>127188.57</v>
      </c>
      <c r="O19" s="30">
        <f aca="true" t="shared" si="4" ref="O19:O27">SUM(B19:N19)</f>
        <v>4398793.98</v>
      </c>
    </row>
    <row r="20" spans="1:23" ht="18.75" customHeight="1">
      <c r="A20" s="26" t="s">
        <v>34</v>
      </c>
      <c r="B20" s="30">
        <f>IF(B16&lt;&gt;0,ROUND((B16-1)*B19,2),0)</f>
        <v>156543.17</v>
      </c>
      <c r="C20" s="30">
        <f aca="true" t="shared" si="5" ref="C20:N20">IF(C16&lt;&gt;0,ROUND((C16-1)*C19,2),0)</f>
        <v>134079.14</v>
      </c>
      <c r="D20" s="30">
        <f t="shared" si="5"/>
        <v>147953.39</v>
      </c>
      <c r="E20" s="30">
        <f t="shared" si="5"/>
        <v>3322.75</v>
      </c>
      <c r="F20" s="30">
        <f t="shared" si="5"/>
        <v>256342.81</v>
      </c>
      <c r="G20" s="30">
        <f t="shared" si="5"/>
        <v>299046.05</v>
      </c>
      <c r="H20" s="30">
        <f t="shared" si="5"/>
        <v>86075.67</v>
      </c>
      <c r="I20" s="30">
        <f t="shared" si="5"/>
        <v>169029.34</v>
      </c>
      <c r="J20" s="30">
        <f t="shared" si="5"/>
        <v>103340.01</v>
      </c>
      <c r="K20" s="30">
        <f t="shared" si="5"/>
        <v>152466.75</v>
      </c>
      <c r="L20" s="30">
        <f t="shared" si="5"/>
        <v>184954.04</v>
      </c>
      <c r="M20" s="30">
        <f t="shared" si="5"/>
        <v>94079.89</v>
      </c>
      <c r="N20" s="30">
        <f t="shared" si="5"/>
        <v>34783.23</v>
      </c>
      <c r="O20" s="30">
        <f t="shared" si="4"/>
        <v>1822016.24</v>
      </c>
      <c r="W20" s="62"/>
    </row>
    <row r="21" spans="1:15" ht="18.75" customHeight="1">
      <c r="A21" s="26" t="s">
        <v>35</v>
      </c>
      <c r="B21" s="30">
        <v>32642.25</v>
      </c>
      <c r="C21" s="30">
        <v>25476.66</v>
      </c>
      <c r="D21" s="30">
        <v>15342.45</v>
      </c>
      <c r="E21" s="30">
        <v>6305.49</v>
      </c>
      <c r="F21" s="30">
        <v>24653.77</v>
      </c>
      <c r="G21" s="30">
        <v>26850.95</v>
      </c>
      <c r="H21" s="30">
        <v>3045.08</v>
      </c>
      <c r="I21" s="30">
        <v>21782.22</v>
      </c>
      <c r="J21" s="30">
        <v>16299.86</v>
      </c>
      <c r="K21" s="30">
        <v>27267.02</v>
      </c>
      <c r="L21" s="30">
        <v>26806.04</v>
      </c>
      <c r="M21" s="30">
        <v>12921.51</v>
      </c>
      <c r="N21" s="30">
        <v>6599.99</v>
      </c>
      <c r="O21" s="30">
        <f t="shared" si="4"/>
        <v>245993.28999999998</v>
      </c>
    </row>
    <row r="22" spans="1:15" ht="18.75" customHeight="1">
      <c r="A22" s="26" t="s">
        <v>36</v>
      </c>
      <c r="B22" s="30">
        <v>2951.12</v>
      </c>
      <c r="C22" s="30">
        <v>2951.12</v>
      </c>
      <c r="D22" s="30">
        <v>1475.56</v>
      </c>
      <c r="E22" s="30">
        <v>1475.56</v>
      </c>
      <c r="F22" s="30">
        <v>1475.56</v>
      </c>
      <c r="G22" s="30">
        <v>1475.56</v>
      </c>
      <c r="H22" s="30">
        <v>1475.56</v>
      </c>
      <c r="I22" s="30">
        <v>1475.56</v>
      </c>
      <c r="J22" s="30">
        <v>1475.56</v>
      </c>
      <c r="K22" s="30">
        <v>1475.56</v>
      </c>
      <c r="L22" s="30">
        <v>1475.56</v>
      </c>
      <c r="M22" s="30">
        <v>1475.56</v>
      </c>
      <c r="N22" s="30">
        <v>1475.56</v>
      </c>
      <c r="O22" s="30">
        <f t="shared" si="4"/>
        <v>22133.4</v>
      </c>
    </row>
    <row r="23" spans="1:15" ht="18.75" customHeight="1">
      <c r="A23" s="26" t="s">
        <v>37</v>
      </c>
      <c r="B23" s="30">
        <v>0</v>
      </c>
      <c r="C23" s="30">
        <v>0</v>
      </c>
      <c r="D23" s="30">
        <v>-3000.58</v>
      </c>
      <c r="E23" s="30">
        <v>0</v>
      </c>
      <c r="F23" s="30">
        <v>0</v>
      </c>
      <c r="G23" s="30">
        <v>0</v>
      </c>
      <c r="H23" s="30">
        <v>-1905.62</v>
      </c>
      <c r="I23" s="30">
        <v>0</v>
      </c>
      <c r="J23" s="30">
        <v>-1993.63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-6899.83</v>
      </c>
    </row>
    <row r="24" spans="1:15" ht="18.75" customHeight="1">
      <c r="A24" s="26" t="s">
        <v>72</v>
      </c>
      <c r="B24" s="30">
        <v>1007.15</v>
      </c>
      <c r="C24" s="30">
        <v>768.13</v>
      </c>
      <c r="D24" s="30">
        <v>733.32</v>
      </c>
      <c r="E24" s="30">
        <v>201.89</v>
      </c>
      <c r="F24" s="30">
        <v>830.79</v>
      </c>
      <c r="G24" s="30">
        <v>1011.79</v>
      </c>
      <c r="H24" s="30">
        <v>232.06</v>
      </c>
      <c r="I24" s="30">
        <v>786.69</v>
      </c>
      <c r="J24" s="30">
        <v>587.12</v>
      </c>
      <c r="K24" s="30">
        <v>888.8</v>
      </c>
      <c r="L24" s="30">
        <v>826.14</v>
      </c>
      <c r="M24" s="30">
        <v>440.92</v>
      </c>
      <c r="N24" s="30">
        <v>229.75</v>
      </c>
      <c r="O24" s="30">
        <f t="shared" si="4"/>
        <v>8544.55</v>
      </c>
    </row>
    <row r="25" spans="1:26" ht="18.75" customHeight="1">
      <c r="A25" s="26" t="s">
        <v>73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f t="shared" si="4"/>
        <v>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74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f t="shared" si="4"/>
        <v>0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75</v>
      </c>
      <c r="B27" s="30">
        <v>52273.72</v>
      </c>
      <c r="C27" s="30">
        <v>20799.26</v>
      </c>
      <c r="D27" s="30">
        <v>27155.75</v>
      </c>
      <c r="E27" s="30">
        <v>7614.34</v>
      </c>
      <c r="F27" s="30">
        <v>23798.53</v>
      </c>
      <c r="G27" s="30">
        <v>36739.34</v>
      </c>
      <c r="H27" s="30">
        <v>7361.86</v>
      </c>
      <c r="I27" s="30">
        <v>35878.01</v>
      </c>
      <c r="J27" s="30">
        <v>21802.34</v>
      </c>
      <c r="K27" s="30">
        <v>35811.63</v>
      </c>
      <c r="L27" s="30">
        <v>35741.29</v>
      </c>
      <c r="M27" s="30">
        <v>25417.02</v>
      </c>
      <c r="N27" s="30">
        <v>7431.68</v>
      </c>
      <c r="O27" s="30">
        <f t="shared" si="4"/>
        <v>337824.76999999996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>
        <v>0</v>
      </c>
      <c r="C28" s="16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/>
      <c r="L28" s="28"/>
      <c r="M28" s="28"/>
      <c r="N28" s="28"/>
      <c r="O28" s="29"/>
    </row>
    <row r="29" spans="1:15" ht="18.75" customHeight="1">
      <c r="A29" s="14" t="s">
        <v>38</v>
      </c>
      <c r="B29" s="30">
        <f aca="true" t="shared" si="6" ref="B29:O29">+B30+B32+B45+B46+B49-B50</f>
        <v>-54194.009999999995</v>
      </c>
      <c r="C29" s="30">
        <f>+C30+C32+C45+C46+C49-C50</f>
        <v>-51852.88</v>
      </c>
      <c r="D29" s="30">
        <f t="shared" si="6"/>
        <v>-42967.58</v>
      </c>
      <c r="E29" s="30">
        <f t="shared" si="6"/>
        <v>-7454.26</v>
      </c>
      <c r="F29" s="30">
        <f t="shared" si="6"/>
        <v>-32304.489999999998</v>
      </c>
      <c r="G29" s="30">
        <f t="shared" si="6"/>
        <v>-44575.020000000004</v>
      </c>
      <c r="H29" s="30">
        <f t="shared" si="6"/>
        <v>-18415.01</v>
      </c>
      <c r="I29" s="30">
        <f t="shared" si="6"/>
        <v>-68524.32999999999</v>
      </c>
      <c r="J29" s="30">
        <f t="shared" si="6"/>
        <v>-34469.55</v>
      </c>
      <c r="K29" s="30">
        <f t="shared" si="6"/>
        <v>-37409.9</v>
      </c>
      <c r="L29" s="30">
        <f t="shared" si="6"/>
        <v>-28688.280000000002</v>
      </c>
      <c r="M29" s="30">
        <f t="shared" si="6"/>
        <v>-17710.99</v>
      </c>
      <c r="N29" s="30">
        <f t="shared" si="6"/>
        <v>-13848.33</v>
      </c>
      <c r="O29" s="30">
        <f t="shared" si="6"/>
        <v>-452414.63000000006</v>
      </c>
    </row>
    <row r="30" spans="1:15" ht="18.75" customHeight="1">
      <c r="A30" s="26" t="s">
        <v>39</v>
      </c>
      <c r="B30" s="31">
        <f>+B31</f>
        <v>-48593.6</v>
      </c>
      <c r="C30" s="31">
        <f>+C31</f>
        <v>-47581.6</v>
      </c>
      <c r="D30" s="31">
        <f aca="true" t="shared" si="7" ref="D30:O30">+D31</f>
        <v>-36102</v>
      </c>
      <c r="E30" s="31">
        <f t="shared" si="7"/>
        <v>-6331.6</v>
      </c>
      <c r="F30" s="31">
        <f t="shared" si="7"/>
        <v>-27684.8</v>
      </c>
      <c r="G30" s="31">
        <f t="shared" si="7"/>
        <v>-38948.8</v>
      </c>
      <c r="H30" s="31">
        <f t="shared" si="7"/>
        <v>-7444.8</v>
      </c>
      <c r="I30" s="31">
        <f t="shared" si="7"/>
        <v>-46213.2</v>
      </c>
      <c r="J30" s="31">
        <f t="shared" si="7"/>
        <v>-31204.8</v>
      </c>
      <c r="K30" s="31">
        <f t="shared" si="7"/>
        <v>-32467.6</v>
      </c>
      <c r="L30" s="31">
        <f t="shared" si="7"/>
        <v>-24094.4</v>
      </c>
      <c r="M30" s="31">
        <f t="shared" si="7"/>
        <v>-15259.2</v>
      </c>
      <c r="N30" s="31">
        <f t="shared" si="7"/>
        <v>-12570.8</v>
      </c>
      <c r="O30" s="31">
        <f t="shared" si="7"/>
        <v>-374497.2</v>
      </c>
    </row>
    <row r="31" spans="1:26" ht="18.75" customHeight="1">
      <c r="A31" s="27" t="s">
        <v>40</v>
      </c>
      <c r="B31" s="16">
        <f>ROUND((-B9)*$G$3,2)</f>
        <v>-48593.6</v>
      </c>
      <c r="C31" s="16">
        <f aca="true" t="shared" si="8" ref="C31:N31">ROUND((-C9)*$G$3,2)</f>
        <v>-47581.6</v>
      </c>
      <c r="D31" s="16">
        <f t="shared" si="8"/>
        <v>-36102</v>
      </c>
      <c r="E31" s="16">
        <f t="shared" si="8"/>
        <v>-6331.6</v>
      </c>
      <c r="F31" s="16">
        <f t="shared" si="8"/>
        <v>-27684.8</v>
      </c>
      <c r="G31" s="16">
        <f t="shared" si="8"/>
        <v>-38948.8</v>
      </c>
      <c r="H31" s="16">
        <f t="shared" si="8"/>
        <v>-7444.8</v>
      </c>
      <c r="I31" s="16">
        <f t="shared" si="8"/>
        <v>-46213.2</v>
      </c>
      <c r="J31" s="16">
        <f t="shared" si="8"/>
        <v>-31204.8</v>
      </c>
      <c r="K31" s="16">
        <f t="shared" si="8"/>
        <v>-32467.6</v>
      </c>
      <c r="L31" s="16">
        <f t="shared" si="8"/>
        <v>-24094.4</v>
      </c>
      <c r="M31" s="16">
        <f t="shared" si="8"/>
        <v>-15259.2</v>
      </c>
      <c r="N31" s="16">
        <f t="shared" si="8"/>
        <v>-12570.8</v>
      </c>
      <c r="O31" s="32">
        <f aca="true" t="shared" si="9" ref="O31:O50">SUM(B31:N31)</f>
        <v>-374497.2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SUM(B33:B43)</f>
        <v>-5600.41</v>
      </c>
      <c r="C32" s="31">
        <f aca="true" t="shared" si="10" ref="C32:O32">SUM(C33:C43)</f>
        <v>-4271.28</v>
      </c>
      <c r="D32" s="31">
        <f t="shared" si="10"/>
        <v>-4077.72</v>
      </c>
      <c r="E32" s="31">
        <f t="shared" si="10"/>
        <v>-1122.66</v>
      </c>
      <c r="F32" s="31">
        <f t="shared" si="10"/>
        <v>-4619.69</v>
      </c>
      <c r="G32" s="31">
        <f t="shared" si="10"/>
        <v>-5626.22</v>
      </c>
      <c r="H32" s="31">
        <f t="shared" si="10"/>
        <v>-10090.23</v>
      </c>
      <c r="I32" s="31">
        <f t="shared" si="10"/>
        <v>-22311.129999999997</v>
      </c>
      <c r="J32" s="31">
        <f t="shared" si="10"/>
        <v>-3264.75</v>
      </c>
      <c r="K32" s="31">
        <f t="shared" si="10"/>
        <v>-4942.3</v>
      </c>
      <c r="L32" s="31">
        <f t="shared" si="10"/>
        <v>-4593.88</v>
      </c>
      <c r="M32" s="31">
        <f t="shared" si="10"/>
        <v>-2451.79</v>
      </c>
      <c r="N32" s="31">
        <f t="shared" si="10"/>
        <v>-1277.53</v>
      </c>
      <c r="O32" s="31">
        <f t="shared" si="10"/>
        <v>-74249.59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-8799.81</v>
      </c>
      <c r="I33" s="33">
        <v>-17936.62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-26736.43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47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48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49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50</v>
      </c>
      <c r="B41" s="33">
        <v>-5600.41</v>
      </c>
      <c r="C41" s="33">
        <v>-4271.28</v>
      </c>
      <c r="D41" s="33">
        <v>-4077.72</v>
      </c>
      <c r="E41" s="33">
        <v>-1122.66</v>
      </c>
      <c r="F41" s="33">
        <v>-4619.69</v>
      </c>
      <c r="G41" s="33">
        <v>-5626.22</v>
      </c>
      <c r="H41" s="33">
        <v>-1290.42</v>
      </c>
      <c r="I41" s="33">
        <v>-4374.51</v>
      </c>
      <c r="J41" s="33">
        <v>-3264.75</v>
      </c>
      <c r="K41" s="33">
        <v>-4942.3</v>
      </c>
      <c r="L41" s="33">
        <v>-4593.88</v>
      </c>
      <c r="M41" s="33">
        <v>-2451.79</v>
      </c>
      <c r="N41" s="33">
        <v>-1277.53</v>
      </c>
      <c r="O41" s="33">
        <f t="shared" si="9"/>
        <v>-47513.16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>SUM(B43:N43)</f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78</v>
      </c>
      <c r="B45" s="35">
        <v>0</v>
      </c>
      <c r="C45" s="35">
        <v>0</v>
      </c>
      <c r="D45" s="35">
        <v>-2787.86</v>
      </c>
      <c r="E45" s="35">
        <v>0</v>
      </c>
      <c r="F45" s="35">
        <v>0</v>
      </c>
      <c r="G45" s="35">
        <v>0</v>
      </c>
      <c r="H45" s="35">
        <v>-879.98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3">
        <f t="shared" si="9"/>
        <v>-3667.84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51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52</v>
      </c>
      <c r="B48" s="36">
        <f aca="true" t="shared" si="11" ref="B48:N48">+B18+B29</f>
        <v>763733.12</v>
      </c>
      <c r="C48" s="36">
        <f t="shared" si="11"/>
        <v>553387.73</v>
      </c>
      <c r="D48" s="36">
        <f t="shared" si="11"/>
        <v>541759.7700000001</v>
      </c>
      <c r="E48" s="36">
        <f t="shared" si="11"/>
        <v>153605.68</v>
      </c>
      <c r="F48" s="36">
        <f t="shared" si="11"/>
        <v>623325.9000000001</v>
      </c>
      <c r="G48" s="36">
        <f t="shared" si="11"/>
        <v>761672.13</v>
      </c>
      <c r="H48" s="36">
        <f t="shared" si="11"/>
        <v>164943.13999999996</v>
      </c>
      <c r="I48" s="36">
        <f t="shared" si="11"/>
        <v>565241.16</v>
      </c>
      <c r="J48" s="36">
        <f t="shared" si="11"/>
        <v>433727.43</v>
      </c>
      <c r="K48" s="36">
        <f t="shared" si="11"/>
        <v>673657.1100000001</v>
      </c>
      <c r="L48" s="36">
        <f t="shared" si="11"/>
        <v>634809.2000000001</v>
      </c>
      <c r="M48" s="36">
        <f t="shared" si="11"/>
        <v>342268.95</v>
      </c>
      <c r="N48" s="36">
        <f t="shared" si="11"/>
        <v>163860.45</v>
      </c>
      <c r="O48" s="36">
        <f>SUM(B48:N48)</f>
        <v>6375991.770000001</v>
      </c>
      <c r="P48"/>
      <c r="Q48" s="43"/>
      <c r="R48"/>
      <c r="S48"/>
      <c r="T48"/>
      <c r="U48"/>
      <c r="V48"/>
      <c r="W48"/>
      <c r="X48"/>
      <c r="Y48"/>
      <c r="Z48"/>
    </row>
    <row r="49" spans="1:19" ht="18.75" customHeight="1">
      <c r="A49" s="37" t="s">
        <v>53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9"/>
        <v>0</v>
      </c>
      <c r="P49"/>
      <c r="Q49"/>
      <c r="R49"/>
      <c r="S49"/>
    </row>
    <row r="50" spans="1:19" ht="18.75" customHeight="1">
      <c r="A50" s="37" t="s">
        <v>54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55</v>
      </c>
      <c r="B54" s="51">
        <f aca="true" t="shared" si="12" ref="B54:O54">SUM(B55:B65)</f>
        <v>763733.11</v>
      </c>
      <c r="C54" s="51">
        <f t="shared" si="12"/>
        <v>553387.73</v>
      </c>
      <c r="D54" s="51">
        <f t="shared" si="12"/>
        <v>541759.77</v>
      </c>
      <c r="E54" s="51">
        <f t="shared" si="12"/>
        <v>153605.68</v>
      </c>
      <c r="F54" s="51">
        <f t="shared" si="12"/>
        <v>623325.91</v>
      </c>
      <c r="G54" s="51">
        <f t="shared" si="12"/>
        <v>761672.13</v>
      </c>
      <c r="H54" s="51">
        <f t="shared" si="12"/>
        <v>164943.13</v>
      </c>
      <c r="I54" s="51">
        <f t="shared" si="12"/>
        <v>565241.16</v>
      </c>
      <c r="J54" s="51">
        <f t="shared" si="12"/>
        <v>433727.44</v>
      </c>
      <c r="K54" s="51">
        <f t="shared" si="12"/>
        <v>673657.11</v>
      </c>
      <c r="L54" s="51">
        <f t="shared" si="12"/>
        <v>634809.21</v>
      </c>
      <c r="M54" s="51">
        <f t="shared" si="12"/>
        <v>342268.94</v>
      </c>
      <c r="N54" s="51">
        <f t="shared" si="12"/>
        <v>163860.45</v>
      </c>
      <c r="O54" s="36">
        <f t="shared" si="12"/>
        <v>6375991.770000001</v>
      </c>
      <c r="Q54"/>
    </row>
    <row r="55" spans="1:18" ht="18.75" customHeight="1">
      <c r="A55" s="26" t="s">
        <v>56</v>
      </c>
      <c r="B55" s="51">
        <v>627275.2</v>
      </c>
      <c r="C55" s="51">
        <v>396007.84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1023283.04</v>
      </c>
      <c r="P55"/>
      <c r="Q55"/>
      <c r="R55" s="43"/>
    </row>
    <row r="56" spans="1:16" ht="18.75" customHeight="1">
      <c r="A56" s="26" t="s">
        <v>57</v>
      </c>
      <c r="B56" s="51">
        <v>136457.91</v>
      </c>
      <c r="C56" s="51">
        <v>157379.89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13" ref="O56:O65">SUM(B56:N56)</f>
        <v>293837.80000000005</v>
      </c>
      <c r="P56"/>
    </row>
    <row r="57" spans="1:17" ht="18.75" customHeight="1">
      <c r="A57" s="26" t="s">
        <v>58</v>
      </c>
      <c r="B57" s="52">
        <v>0</v>
      </c>
      <c r="C57" s="52">
        <v>0</v>
      </c>
      <c r="D57" s="31">
        <v>541759.77</v>
      </c>
      <c r="E57" s="52">
        <v>0</v>
      </c>
      <c r="F57" s="52">
        <v>0</v>
      </c>
      <c r="G57" s="52">
        <v>0</v>
      </c>
      <c r="H57" s="51">
        <v>164943.13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706702.9</v>
      </c>
      <c r="Q57"/>
    </row>
    <row r="58" spans="1:18" ht="18.75" customHeight="1">
      <c r="A58" s="26" t="s">
        <v>59</v>
      </c>
      <c r="B58" s="52">
        <v>0</v>
      </c>
      <c r="C58" s="52">
        <v>0</v>
      </c>
      <c r="D58" s="52">
        <v>0</v>
      </c>
      <c r="E58" s="31">
        <v>153605.68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153605.68</v>
      </c>
      <c r="R58"/>
    </row>
    <row r="59" spans="1:19" ht="18.75" customHeight="1">
      <c r="A59" s="26" t="s">
        <v>60</v>
      </c>
      <c r="B59" s="52">
        <v>0</v>
      </c>
      <c r="C59" s="52">
        <v>0</v>
      </c>
      <c r="D59" s="52">
        <v>0</v>
      </c>
      <c r="E59" s="52">
        <v>0</v>
      </c>
      <c r="F59" s="31">
        <v>623325.91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3"/>
        <v>623325.91</v>
      </c>
      <c r="S59"/>
    </row>
    <row r="60" spans="1:20" ht="18.75" customHeight="1">
      <c r="A60" s="26" t="s">
        <v>61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761672.13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761672.13</v>
      </c>
      <c r="T60"/>
    </row>
    <row r="61" spans="1:21" ht="18.75" customHeight="1">
      <c r="A61" s="26" t="s">
        <v>62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565241.16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565241.16</v>
      </c>
      <c r="U61"/>
    </row>
    <row r="62" spans="1:22" ht="18.75" customHeight="1">
      <c r="A62" s="26" t="s">
        <v>63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433727.44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433727.44</v>
      </c>
      <c r="V62"/>
    </row>
    <row r="63" spans="1:23" ht="18.75" customHeight="1">
      <c r="A63" s="26" t="s">
        <v>64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673657.11</v>
      </c>
      <c r="L63" s="31">
        <v>634809.21</v>
      </c>
      <c r="M63" s="52">
        <v>0</v>
      </c>
      <c r="N63" s="52">
        <v>0</v>
      </c>
      <c r="O63" s="36">
        <f t="shared" si="13"/>
        <v>1308466.3199999998</v>
      </c>
      <c r="P63"/>
      <c r="W63"/>
    </row>
    <row r="64" spans="1:25" ht="18.75" customHeight="1">
      <c r="A64" s="26" t="s">
        <v>65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342268.94</v>
      </c>
      <c r="N64" s="52">
        <v>0</v>
      </c>
      <c r="O64" s="36">
        <f t="shared" si="13"/>
        <v>342268.94</v>
      </c>
      <c r="R64"/>
      <c r="Y64"/>
    </row>
    <row r="65" spans="1:26" ht="18.75" customHeight="1">
      <c r="A65" s="38" t="s">
        <v>66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163860.45</v>
      </c>
      <c r="O65" s="55">
        <f t="shared" si="13"/>
        <v>163860.45</v>
      </c>
      <c r="P65"/>
      <c r="S65"/>
      <c r="Z65"/>
    </row>
    <row r="66" spans="1:12" ht="21" customHeight="1">
      <c r="A66" s="56" t="s">
        <v>79</v>
      </c>
      <c r="B66" s="57"/>
      <c r="C66" s="57"/>
      <c r="D66"/>
      <c r="E66"/>
      <c r="F66"/>
      <c r="G66"/>
      <c r="H66" s="58"/>
      <c r="I66" s="58"/>
      <c r="J66"/>
      <c r="K66"/>
      <c r="L66"/>
    </row>
    <row r="67" spans="1:14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2" ht="13.5">
      <c r="B68" s="57"/>
      <c r="C68" s="57"/>
      <c r="D68"/>
      <c r="E68"/>
      <c r="F68"/>
      <c r="G68"/>
      <c r="H68" s="58"/>
      <c r="I68" s="58"/>
      <c r="J68"/>
      <c r="K68"/>
      <c r="L68"/>
    </row>
    <row r="69" spans="2:12" ht="13.5">
      <c r="B69" s="57"/>
      <c r="C69" s="57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 s="59"/>
      <c r="I70" s="59"/>
      <c r="J70" s="60"/>
      <c r="K70" s="60"/>
      <c r="L70" s="6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ht="13.5">
      <c r="K77"/>
    </row>
    <row r="78" ht="13.5">
      <c r="L78"/>
    </row>
    <row r="79" ht="13.5">
      <c r="M79"/>
    </row>
    <row r="80" ht="13.5">
      <c r="N80"/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  <row r="109" spans="2:14" ht="13.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2022-02-01T16:23:57Z</dcterms:modified>
  <cp:category/>
  <cp:version/>
  <cp:contentType/>
  <cp:contentStatus/>
</cp:coreProperties>
</file>