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<sst xmlns="http://schemas.openxmlformats.org/spreadsheetml/2006/main" count="83" uniqueCount="80">
  <si>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</si>
  <si>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</si>
  <si>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</si>
  <si>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</si>
  <si>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</si>
  <si>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</si>
  <si>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</si>
  <si>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</si>
  <si>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</si>
  <si>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</si>
  <si>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</si>
  <si>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</si>
  <si>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</si>
  <si>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</si>
  <si>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</si>
  <si>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</si>
  <si>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</si>
  <si>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</si>
  <si>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</si>
  <si>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</si>
  <si>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</si>
  <si>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</si>
  <si>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</si>
  <si>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</si>
  <si>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</si>
  <si>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</si>
  <si>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</si>
  <si>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</si>
  <si>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</si>
  <si>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</si>
  <si>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</si>
  <si>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</si>
  <si>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</si>
  <si>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</si>
  <si>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</si>
  <si>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</si>
  <si>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</si>
  <si>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</si>
  <si>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</si>
  <si>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</si>
  <si>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</si>
  <si>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</si>
  <si>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</si>
  <si>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</si>
  <si>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</si>
  <si>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</si>
  <si>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</si>
  <si>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</si>
  <si>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</si>
  <si>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</si>
  <si>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</si>
  <si>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</si>
  <si>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</si>
  <si>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</si>
  <si>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</si>
  <si>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</si>
  <si>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</si>
  <si>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</si>
  <si>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</si>
  <si>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</si>
  <si>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</si>
  <si>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</si>
  <si>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</si>
  <si>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</si>
  <si>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</si>
  <si>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</si>
  <si>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</si>
  <si>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</si>
  <si>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19/01/22 - VENCIMENTO 26/01/22</t>
  </si>
  <si>
    <t>2.1 Tarifa de Remuneração por Passageiro Transportado Combustível</t>
  </si>
  <si>
    <t>4. Remuneração Bruta do Operador (4.1 + 4.2 + 4.3 + 4.4 + 4.5 + 4.6 + 4.7 + 4.8+ 4.9)</t>
  </si>
  <si>
    <t>4.1. Pelo Transporte de Passageiros (1 x (2 + 2.1))</t>
  </si>
  <si>
    <t>4.6. Remuneração SMGO</t>
  </si>
  <si>
    <t>4.7. Valor Frota Não Disponibilizada</t>
  </si>
  <si>
    <t>4.8. Ajuste Frota Operante</t>
  </si>
  <si>
    <t>4.9. Remuneração pelo Serviço Atende</t>
  </si>
  <si>
    <t>5.2.10. Maggi Adm. de Consórcios LTDA</t>
  </si>
  <si>
    <t>5.2.11. Amortização do Investimento</t>
  </si>
  <si>
    <t>5.3. Revisão de Remuneração pelo Transporte Coletivo(1)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</si>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</sst>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300979</v>
      </c>
      <c r="C7" s="9">
        <f t="shared" si="0"/>
        <v>217669</v>
      </c>
      <c r="D7" s="9">
        <f t="shared" si="0"/>
        <v>229182</v>
      </c>
      <c r="E7" s="9">
        <f t="shared" si="0"/>
        <v>50840</v>
      </c>
      <c r="F7" s="9">
        <f t="shared" si="0"/>
        <v>159929</v>
      </c>
      <c r="G7" s="9">
        <f t="shared" si="0"/>
        <v>283742</v>
      </c>
      <c r="H7" s="9">
        <f t="shared" si="0"/>
        <v>37249</v>
      </c>
      <c r="I7" s="9">
        <f t="shared" si="0"/>
        <v>214873</v>
      </c>
      <c r="J7" s="9">
        <f t="shared" si="0"/>
        <v>185540</v>
      </c>
      <c r="K7" s="9">
        <f t="shared" si="0"/>
        <v>283601</v>
      </c>
      <c r="L7" s="9">
        <f t="shared" si="0"/>
        <v>198772</v>
      </c>
      <c r="M7" s="9">
        <f t="shared" si="0"/>
        <v>99293</v>
      </c>
      <c r="N7" s="9">
        <f t="shared" si="0"/>
        <v>64089</v>
      </c>
      <c r="O7" s="9">
        <f t="shared" si="0"/>
        <v>2325758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13127</v>
      </c>
      <c r="C8" s="11">
        <f t="shared" si="1"/>
        <v>13420</v>
      </c>
      <c r="D8" s="11">
        <f t="shared" si="1"/>
        <v>10042</v>
      </c>
      <c r="E8" s="11">
        <f t="shared" si="1"/>
        <v>1923</v>
      </c>
      <c r="F8" s="11">
        <f t="shared" si="1"/>
        <v>6631</v>
      </c>
      <c r="G8" s="11">
        <f t="shared" si="1"/>
        <v>11018</v>
      </c>
      <c r="H8" s="11">
        <f t="shared" si="1"/>
        <v>1959</v>
      </c>
      <c r="I8" s="11">
        <f t="shared" si="1"/>
        <v>13092</v>
      </c>
      <c r="J8" s="11">
        <f t="shared" si="1"/>
        <v>9668</v>
      </c>
      <c r="K8" s="11">
        <f t="shared" si="1"/>
        <v>8732</v>
      </c>
      <c r="L8" s="11">
        <f t="shared" si="1"/>
        <v>6417</v>
      </c>
      <c r="M8" s="11">
        <f t="shared" si="1"/>
        <v>4057</v>
      </c>
      <c r="N8" s="11">
        <f t="shared" si="1"/>
        <v>3999</v>
      </c>
      <c r="O8" s="11">
        <f t="shared" si="1"/>
        <v>104085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13127</v>
      </c>
      <c r="C9" s="11">
        <v>13420</v>
      </c>
      <c r="D9" s="11">
        <v>10042</v>
      </c>
      <c r="E9" s="11">
        <v>1923</v>
      </c>
      <c r="F9" s="11">
        <v>6631</v>
      </c>
      <c r="G9" s="11">
        <v>11018</v>
      </c>
      <c r="H9" s="11">
        <v>1959</v>
      </c>
      <c r="I9" s="11">
        <v>13087</v>
      </c>
      <c r="J9" s="11">
        <v>9668</v>
      </c>
      <c r="K9" s="11">
        <v>8722</v>
      </c>
      <c r="L9" s="11">
        <v>6417</v>
      </c>
      <c r="M9" s="11">
        <v>4050</v>
      </c>
      <c r="N9" s="11">
        <v>3986</v>
      </c>
      <c r="O9" s="11">
        <f>SUM(B9:N9)</f>
        <v>104050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5</v>
      </c>
      <c r="J10" s="13">
        <v>0</v>
      </c>
      <c r="K10" s="13">
        <v>10</v>
      </c>
      <c r="L10" s="13">
        <v>0</v>
      </c>
      <c r="M10" s="13">
        <v>7</v>
      </c>
      <c r="N10" s="13">
        <v>13</v>
      </c>
      <c r="O10" s="11">
        <f>SUM(B10:N10)</f>
        <v>35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287852</v>
      </c>
      <c r="C11" s="13">
        <v>204249</v>
      </c>
      <c r="D11" s="13">
        <v>219140</v>
      </c>
      <c r="E11" s="13">
        <v>48917</v>
      </c>
      <c r="F11" s="13">
        <v>153298</v>
      </c>
      <c r="G11" s="13">
        <v>272724</v>
      </c>
      <c r="H11" s="13">
        <v>35290</v>
      </c>
      <c r="I11" s="13">
        <v>201781</v>
      </c>
      <c r="J11" s="13">
        <v>175872</v>
      </c>
      <c r="K11" s="13">
        <v>274869</v>
      </c>
      <c r="L11" s="13">
        <v>192355</v>
      </c>
      <c r="M11" s="13">
        <v>95236</v>
      </c>
      <c r="N11" s="13">
        <v>60090</v>
      </c>
      <c r="O11" s="11">
        <f>SUM(B11:N11)</f>
        <v>2221673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69</v>
      </c>
      <c r="B14" s="17">
        <v>0.1013</v>
      </c>
      <c r="C14" s="17">
        <v>0.1046</v>
      </c>
      <c r="D14" s="17">
        <v>0.0918</v>
      </c>
      <c r="E14" s="17">
        <v>0.1568</v>
      </c>
      <c r="F14" s="17">
        <v>0.1064</v>
      </c>
      <c r="G14" s="17">
        <v>0.0875</v>
      </c>
      <c r="H14" s="17">
        <v>0.1175</v>
      </c>
      <c r="I14" s="17">
        <v>0.1039</v>
      </c>
      <c r="J14" s="17">
        <v>0.1045</v>
      </c>
      <c r="K14" s="17">
        <v>0.0988</v>
      </c>
      <c r="L14" s="17">
        <v>0.1125</v>
      </c>
      <c r="M14" s="17">
        <v>0.1298</v>
      </c>
      <c r="N14" s="17">
        <v>0.1172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1.26937742139212</v>
      </c>
      <c r="C16" s="19">
        <v>1.286254480559762</v>
      </c>
      <c r="D16" s="19">
        <v>1.267101117821789</v>
      </c>
      <c r="E16" s="19">
        <v>0.996366435517075</v>
      </c>
      <c r="F16" s="19">
        <v>1.610511966974366</v>
      </c>
      <c r="G16" s="19">
        <v>1.622307996622298</v>
      </c>
      <c r="H16" s="19">
        <v>1.811123286062398</v>
      </c>
      <c r="I16" s="19">
        <v>1.358890990714299</v>
      </c>
      <c r="J16" s="19">
        <v>1.353876088705473</v>
      </c>
      <c r="K16" s="19">
        <v>1.195115382403723</v>
      </c>
      <c r="L16" s="19">
        <v>1.358755197279628</v>
      </c>
      <c r="M16" s="19">
        <v>1.371264937048978</v>
      </c>
      <c r="N16" s="19">
        <v>1.230198590896281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70</v>
      </c>
      <c r="B18" s="24">
        <f>B19+B20+B21+B22+B23+B24+B25+B26+B27</f>
        <v>1060768.8800000001</v>
      </c>
      <c r="C18" s="24">
        <f aca="true" t="shared" si="2" ref="C18:O18">C19+C20+C21+C22+C23+C24+C25+C26+C27</f>
        <v>781848.72</v>
      </c>
      <c r="D18" s="24">
        <f t="shared" si="2"/>
        <v>705811.03</v>
      </c>
      <c r="E18" s="24">
        <f t="shared" si="2"/>
        <v>213994.75</v>
      </c>
      <c r="F18" s="24">
        <f t="shared" si="2"/>
        <v>728250.2400000001</v>
      </c>
      <c r="G18" s="24">
        <f t="shared" si="2"/>
        <v>1076095.72</v>
      </c>
      <c r="H18" s="24">
        <f t="shared" si="2"/>
        <v>207299.87</v>
      </c>
      <c r="I18" s="24">
        <f t="shared" si="2"/>
        <v>814854.9300000002</v>
      </c>
      <c r="J18" s="24">
        <f t="shared" si="2"/>
        <v>697448.12</v>
      </c>
      <c r="K18" s="24">
        <f t="shared" si="2"/>
        <v>907142.74</v>
      </c>
      <c r="L18" s="24">
        <f t="shared" si="2"/>
        <v>826833.5800000002</v>
      </c>
      <c r="M18" s="24">
        <f t="shared" si="2"/>
        <v>481762.63</v>
      </c>
      <c r="N18" s="24">
        <f t="shared" si="2"/>
        <v>248168.77999999997</v>
      </c>
      <c r="O18" s="24">
        <f t="shared" si="2"/>
        <v>8750279.99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71</v>
      </c>
      <c r="B19" s="30">
        <f>ROUND((B13+B14)*B7,2)</f>
        <v>753440.73</v>
      </c>
      <c r="C19" s="30">
        <f aca="true" t="shared" si="3" ref="C19:N19">ROUND((C13+C14)*C7,2)</f>
        <v>562892.03</v>
      </c>
      <c r="D19" s="30">
        <f t="shared" si="3"/>
        <v>519784.78</v>
      </c>
      <c r="E19" s="30">
        <f t="shared" si="3"/>
        <v>196979.58</v>
      </c>
      <c r="F19" s="30">
        <f t="shared" si="3"/>
        <v>420421.36</v>
      </c>
      <c r="G19" s="30">
        <f t="shared" si="3"/>
        <v>613705.57</v>
      </c>
      <c r="H19" s="30">
        <f t="shared" si="3"/>
        <v>108171.1</v>
      </c>
      <c r="I19" s="30">
        <f t="shared" si="3"/>
        <v>551750.89</v>
      </c>
      <c r="J19" s="30">
        <f t="shared" si="3"/>
        <v>479194.16</v>
      </c>
      <c r="K19" s="30">
        <f t="shared" si="3"/>
        <v>692355.12</v>
      </c>
      <c r="L19" s="30">
        <f t="shared" si="3"/>
        <v>552526.53</v>
      </c>
      <c r="M19" s="30">
        <f t="shared" si="3"/>
        <v>318492.23</v>
      </c>
      <c r="N19" s="30">
        <f t="shared" si="3"/>
        <v>185685.06</v>
      </c>
      <c r="O19" s="30">
        <f aca="true" t="shared" si="4" ref="O19:O27">SUM(B19:N19)</f>
        <v>5955399.14</v>
      </c>
    </row>
    <row r="20" spans="1:23" ht="18.75" customHeight="1">
      <c r="A20" s="26" t="s">
        <v>34</v>
      </c>
      <c r="B20" s="30">
        <f>IF(B16&lt;&gt;0,ROUND((B16-1)*B19,2),0)</f>
        <v>202959.92</v>
      </c>
      <c r="C20" s="30">
        <f aca="true" t="shared" si="5" ref="C20:N20">IF(C16&lt;&gt;0,ROUND((C16-1)*C19,2),0)</f>
        <v>161130.37</v>
      </c>
      <c r="D20" s="30">
        <f t="shared" si="5"/>
        <v>138835.1</v>
      </c>
      <c r="E20" s="30">
        <f t="shared" si="5"/>
        <v>-715.74</v>
      </c>
      <c r="F20" s="30">
        <f t="shared" si="5"/>
        <v>256672.27</v>
      </c>
      <c r="G20" s="30">
        <f t="shared" si="5"/>
        <v>381913.88</v>
      </c>
      <c r="H20" s="30">
        <f t="shared" si="5"/>
        <v>87740.1</v>
      </c>
      <c r="I20" s="30">
        <f t="shared" si="5"/>
        <v>198018.42</v>
      </c>
      <c r="J20" s="30">
        <f t="shared" si="5"/>
        <v>169575.36</v>
      </c>
      <c r="K20" s="30">
        <f t="shared" si="5"/>
        <v>135089.13</v>
      </c>
      <c r="L20" s="30">
        <f t="shared" si="5"/>
        <v>198221.76</v>
      </c>
      <c r="M20" s="30">
        <f t="shared" si="5"/>
        <v>118245</v>
      </c>
      <c r="N20" s="30">
        <f t="shared" si="5"/>
        <v>42744.44</v>
      </c>
      <c r="O20" s="30">
        <f t="shared" si="4"/>
        <v>2090430.01</v>
      </c>
      <c r="W20" s="62"/>
    </row>
    <row r="21" spans="1:15" ht="18.75" customHeight="1">
      <c r="A21" s="26" t="s">
        <v>35</v>
      </c>
      <c r="B21" s="30">
        <v>48180.33</v>
      </c>
      <c r="C21" s="30">
        <v>33349.58</v>
      </c>
      <c r="D21" s="30">
        <v>20912.96</v>
      </c>
      <c r="E21" s="30">
        <v>8443.76</v>
      </c>
      <c r="F21" s="30">
        <v>25209.54</v>
      </c>
      <c r="G21" s="30">
        <v>41268.14</v>
      </c>
      <c r="H21" s="30">
        <v>4266.58</v>
      </c>
      <c r="I21" s="30">
        <v>26987.13</v>
      </c>
      <c r="J21" s="30">
        <v>26749.19</v>
      </c>
      <c r="K21" s="30">
        <v>41578.19</v>
      </c>
      <c r="L21" s="30">
        <v>38111.91</v>
      </c>
      <c r="M21" s="30">
        <v>17696.54</v>
      </c>
      <c r="N21" s="30">
        <v>10597.68</v>
      </c>
      <c r="O21" s="30">
        <f t="shared" si="4"/>
        <v>343351.53</v>
      </c>
    </row>
    <row r="22" spans="1:15" ht="18.75" customHeight="1">
      <c r="A22" s="26" t="s">
        <v>36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4"/>
        <v>22133.4</v>
      </c>
    </row>
    <row r="23" spans="1:15" ht="18.75" customHeight="1">
      <c r="A23" s="26" t="s">
        <v>37</v>
      </c>
      <c r="B23" s="30">
        <v>0</v>
      </c>
      <c r="C23" s="30">
        <v>0</v>
      </c>
      <c r="D23" s="30">
        <v>-3000.58</v>
      </c>
      <c r="E23" s="30">
        <v>0</v>
      </c>
      <c r="F23" s="30">
        <v>0</v>
      </c>
      <c r="G23" s="30">
        <v>0</v>
      </c>
      <c r="H23" s="30">
        <v>-1905.62</v>
      </c>
      <c r="I23" s="30">
        <v>0</v>
      </c>
      <c r="J23" s="30">
        <v>-1993.63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-6899.83</v>
      </c>
    </row>
    <row r="24" spans="1:15" ht="18.75" customHeight="1">
      <c r="A24" s="26" t="s">
        <v>72</v>
      </c>
      <c r="B24" s="30">
        <v>963.06</v>
      </c>
      <c r="C24" s="30">
        <v>726.36</v>
      </c>
      <c r="D24" s="30">
        <v>647.46</v>
      </c>
      <c r="E24" s="30">
        <v>197.25</v>
      </c>
      <c r="F24" s="30">
        <v>672.98</v>
      </c>
      <c r="G24" s="30">
        <v>993.23</v>
      </c>
      <c r="H24" s="30">
        <v>190.29</v>
      </c>
      <c r="I24" s="30">
        <v>744.92</v>
      </c>
      <c r="J24" s="30">
        <v>645.14</v>
      </c>
      <c r="K24" s="30">
        <v>833.11</v>
      </c>
      <c r="L24" s="30">
        <v>756.53</v>
      </c>
      <c r="M24" s="30">
        <v>436.28</v>
      </c>
      <c r="N24" s="30">
        <v>234.36</v>
      </c>
      <c r="O24" s="30">
        <f t="shared" si="4"/>
        <v>8040.969999999999</v>
      </c>
    </row>
    <row r="25" spans="1:26" ht="18.75" customHeight="1">
      <c r="A25" s="26" t="s">
        <v>73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f t="shared" si="4"/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f t="shared" si="4"/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75</v>
      </c>
      <c r="B27" s="30">
        <v>52273.72</v>
      </c>
      <c r="C27" s="30">
        <v>20799.26</v>
      </c>
      <c r="D27" s="30">
        <v>27155.75</v>
      </c>
      <c r="E27" s="30">
        <v>7614.34</v>
      </c>
      <c r="F27" s="30">
        <v>23798.53</v>
      </c>
      <c r="G27" s="30">
        <v>36739.34</v>
      </c>
      <c r="H27" s="30">
        <v>7361.86</v>
      </c>
      <c r="I27" s="30">
        <v>35878.01</v>
      </c>
      <c r="J27" s="30">
        <v>21802.34</v>
      </c>
      <c r="K27" s="30">
        <v>35811.63</v>
      </c>
      <c r="L27" s="30">
        <v>35741.29</v>
      </c>
      <c r="M27" s="30">
        <v>25417.02</v>
      </c>
      <c r="N27" s="30">
        <v>7431.68</v>
      </c>
      <c r="O27" s="30">
        <f t="shared" si="4"/>
        <v>337824.76999999996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38</v>
      </c>
      <c r="B29" s="30">
        <f aca="true" t="shared" si="6" ref="B29:O29">+B30+B32+B45+B46+B49-B50</f>
        <v>-63114.03</v>
      </c>
      <c r="C29" s="30">
        <f>+C30+C32+C45+C46+C49-C50</f>
        <v>-63087</v>
      </c>
      <c r="D29" s="30">
        <f t="shared" si="6"/>
        <v>-71538</v>
      </c>
      <c r="E29" s="30">
        <f t="shared" si="6"/>
        <v>-9558.050000000001</v>
      </c>
      <c r="F29" s="30">
        <f t="shared" si="6"/>
        <v>-54052.16</v>
      </c>
      <c r="G29" s="30">
        <f t="shared" si="6"/>
        <v>-54002.17999999999</v>
      </c>
      <c r="H29" s="30">
        <f t="shared" si="6"/>
        <v>-20674.329999999998</v>
      </c>
      <c r="I29" s="30">
        <f t="shared" si="6"/>
        <v>-85094.35</v>
      </c>
      <c r="J29" s="30">
        <f t="shared" si="6"/>
        <v>-46126.56</v>
      </c>
      <c r="K29" s="30">
        <f t="shared" si="6"/>
        <v>-43009.4</v>
      </c>
      <c r="L29" s="30">
        <f t="shared" si="6"/>
        <v>-32441.559999999998</v>
      </c>
      <c r="M29" s="30">
        <f t="shared" si="6"/>
        <v>-20245.98</v>
      </c>
      <c r="N29" s="30">
        <f t="shared" si="6"/>
        <v>-18841.72</v>
      </c>
      <c r="O29" s="30">
        <f t="shared" si="6"/>
        <v>-581785.3200000001</v>
      </c>
    </row>
    <row r="30" spans="1:15" ht="18.75" customHeight="1">
      <c r="A30" s="26" t="s">
        <v>39</v>
      </c>
      <c r="B30" s="31">
        <f>+B31</f>
        <v>-57758.8</v>
      </c>
      <c r="C30" s="31">
        <f>+C31</f>
        <v>-59048</v>
      </c>
      <c r="D30" s="31">
        <f aca="true" t="shared" si="7" ref="D30:O30">+D31</f>
        <v>-44184.8</v>
      </c>
      <c r="E30" s="31">
        <f t="shared" si="7"/>
        <v>-8461.2</v>
      </c>
      <c r="F30" s="31">
        <f t="shared" si="7"/>
        <v>-29176.4</v>
      </c>
      <c r="G30" s="31">
        <f t="shared" si="7"/>
        <v>-48479.2</v>
      </c>
      <c r="H30" s="31">
        <f t="shared" si="7"/>
        <v>-8619.6</v>
      </c>
      <c r="I30" s="31">
        <f t="shared" si="7"/>
        <v>-57582.8</v>
      </c>
      <c r="J30" s="31">
        <f t="shared" si="7"/>
        <v>-42539.2</v>
      </c>
      <c r="K30" s="31">
        <f t="shared" si="7"/>
        <v>-38376.8</v>
      </c>
      <c r="L30" s="31">
        <f t="shared" si="7"/>
        <v>-28234.8</v>
      </c>
      <c r="M30" s="31">
        <f t="shared" si="7"/>
        <v>-17820</v>
      </c>
      <c r="N30" s="31">
        <f t="shared" si="7"/>
        <v>-17538.4</v>
      </c>
      <c r="O30" s="31">
        <f t="shared" si="7"/>
        <v>-457820.00000000006</v>
      </c>
    </row>
    <row r="31" spans="1:26" ht="18.75" customHeight="1">
      <c r="A31" s="27" t="s">
        <v>40</v>
      </c>
      <c r="B31" s="16">
        <f>ROUND((-B9)*$G$3,2)</f>
        <v>-57758.8</v>
      </c>
      <c r="C31" s="16">
        <f aca="true" t="shared" si="8" ref="C31:N31">ROUND((-C9)*$G$3,2)</f>
        <v>-59048</v>
      </c>
      <c r="D31" s="16">
        <f t="shared" si="8"/>
        <v>-44184.8</v>
      </c>
      <c r="E31" s="16">
        <f t="shared" si="8"/>
        <v>-8461.2</v>
      </c>
      <c r="F31" s="16">
        <f t="shared" si="8"/>
        <v>-29176.4</v>
      </c>
      <c r="G31" s="16">
        <f t="shared" si="8"/>
        <v>-48479.2</v>
      </c>
      <c r="H31" s="16">
        <f t="shared" si="8"/>
        <v>-8619.6</v>
      </c>
      <c r="I31" s="16">
        <f t="shared" si="8"/>
        <v>-57582.8</v>
      </c>
      <c r="J31" s="16">
        <f t="shared" si="8"/>
        <v>-42539.2</v>
      </c>
      <c r="K31" s="16">
        <f t="shared" si="8"/>
        <v>-38376.8</v>
      </c>
      <c r="L31" s="16">
        <f t="shared" si="8"/>
        <v>-28234.8</v>
      </c>
      <c r="M31" s="16">
        <f t="shared" si="8"/>
        <v>-17820</v>
      </c>
      <c r="N31" s="16">
        <f t="shared" si="8"/>
        <v>-17538.4</v>
      </c>
      <c r="O31" s="32">
        <f aca="true" t="shared" si="9" ref="O31:O50">SUM(B31:N31)</f>
        <v>-457820.00000000006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SUM(B33:B43)</f>
        <v>-5355.23</v>
      </c>
      <c r="C32" s="31">
        <f aca="true" t="shared" si="10" ref="C32:O32">SUM(C33:C43)</f>
        <v>-4039</v>
      </c>
      <c r="D32" s="31">
        <f t="shared" si="10"/>
        <v>-23959.92</v>
      </c>
      <c r="E32" s="31">
        <f t="shared" si="10"/>
        <v>-1096.85</v>
      </c>
      <c r="F32" s="31">
        <f t="shared" si="10"/>
        <v>-24875.76</v>
      </c>
      <c r="G32" s="31">
        <f t="shared" si="10"/>
        <v>-5522.98</v>
      </c>
      <c r="H32" s="31">
        <f t="shared" si="10"/>
        <v>-11055.039999999999</v>
      </c>
      <c r="I32" s="31">
        <f t="shared" si="10"/>
        <v>-27511.550000000003</v>
      </c>
      <c r="J32" s="31">
        <f t="shared" si="10"/>
        <v>-3587.36</v>
      </c>
      <c r="K32" s="31">
        <f t="shared" si="10"/>
        <v>-4632.6</v>
      </c>
      <c r="L32" s="31">
        <f t="shared" si="10"/>
        <v>-4206.76</v>
      </c>
      <c r="M32" s="31">
        <f t="shared" si="10"/>
        <v>-2425.98</v>
      </c>
      <c r="N32" s="31">
        <f t="shared" si="10"/>
        <v>-1303.32</v>
      </c>
      <c r="O32" s="31">
        <f t="shared" si="10"/>
        <v>-119572.35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-20359.66</v>
      </c>
      <c r="E33" s="33">
        <v>0</v>
      </c>
      <c r="F33" s="33">
        <v>-21133.55</v>
      </c>
      <c r="G33" s="33">
        <v>0</v>
      </c>
      <c r="H33" s="33">
        <v>-9996.9</v>
      </c>
      <c r="I33" s="33">
        <v>-23369.31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-74859.42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47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48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49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50</v>
      </c>
      <c r="B41" s="33">
        <v>-5355.23</v>
      </c>
      <c r="C41" s="33">
        <v>-4039</v>
      </c>
      <c r="D41" s="33">
        <v>-3600.26</v>
      </c>
      <c r="E41" s="33">
        <v>-1096.85</v>
      </c>
      <c r="F41" s="33">
        <v>-3742.21</v>
      </c>
      <c r="G41" s="33">
        <v>-5522.98</v>
      </c>
      <c r="H41" s="33">
        <v>-1058.14</v>
      </c>
      <c r="I41" s="33">
        <v>-4142.24</v>
      </c>
      <c r="J41" s="33">
        <v>-3587.36</v>
      </c>
      <c r="K41" s="33">
        <v>-4632.6</v>
      </c>
      <c r="L41" s="33">
        <v>-4206.76</v>
      </c>
      <c r="M41" s="33">
        <v>-2425.98</v>
      </c>
      <c r="N41" s="33">
        <v>-1303.32</v>
      </c>
      <c r="O41" s="33">
        <f t="shared" si="9"/>
        <v>-44712.93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-3393.28</v>
      </c>
      <c r="E45" s="35">
        <v>0</v>
      </c>
      <c r="F45" s="35">
        <v>0</v>
      </c>
      <c r="G45" s="35">
        <v>0</v>
      </c>
      <c r="H45" s="35">
        <v>-999.69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-4392.97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51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52</v>
      </c>
      <c r="B48" s="36">
        <f aca="true" t="shared" si="11" ref="B48:N48">+B18+B29</f>
        <v>997654.8500000001</v>
      </c>
      <c r="C48" s="36">
        <f t="shared" si="11"/>
        <v>718761.72</v>
      </c>
      <c r="D48" s="36">
        <f t="shared" si="11"/>
        <v>634273.03</v>
      </c>
      <c r="E48" s="36">
        <f t="shared" si="11"/>
        <v>204436.7</v>
      </c>
      <c r="F48" s="36">
        <f t="shared" si="11"/>
        <v>674198.0800000001</v>
      </c>
      <c r="G48" s="36">
        <f t="shared" si="11"/>
        <v>1022093.54</v>
      </c>
      <c r="H48" s="36">
        <f t="shared" si="11"/>
        <v>186625.54</v>
      </c>
      <c r="I48" s="36">
        <f t="shared" si="11"/>
        <v>729760.5800000002</v>
      </c>
      <c r="J48" s="36">
        <f t="shared" si="11"/>
        <v>651321.56</v>
      </c>
      <c r="K48" s="36">
        <f t="shared" si="11"/>
        <v>864133.34</v>
      </c>
      <c r="L48" s="36">
        <f t="shared" si="11"/>
        <v>794392.0200000003</v>
      </c>
      <c r="M48" s="36">
        <f t="shared" si="11"/>
        <v>461516.65</v>
      </c>
      <c r="N48" s="36">
        <f t="shared" si="11"/>
        <v>229327.05999999997</v>
      </c>
      <c r="O48" s="36">
        <f>SUM(B48:N48)</f>
        <v>8168494.67</v>
      </c>
      <c r="P48"/>
      <c r="Q48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53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 s="43"/>
      <c r="R49"/>
      <c r="S49"/>
    </row>
    <row r="50" spans="1:19" ht="18.75" customHeight="1">
      <c r="A50" s="37" t="s">
        <v>54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55</v>
      </c>
      <c r="B54" s="51">
        <f aca="true" t="shared" si="12" ref="B54:O54">SUM(B55:B65)</f>
        <v>997654.85</v>
      </c>
      <c r="C54" s="51">
        <f t="shared" si="12"/>
        <v>718761.72</v>
      </c>
      <c r="D54" s="51">
        <f t="shared" si="12"/>
        <v>634273.02</v>
      </c>
      <c r="E54" s="51">
        <f t="shared" si="12"/>
        <v>204436.71</v>
      </c>
      <c r="F54" s="51">
        <f t="shared" si="12"/>
        <v>674198.07</v>
      </c>
      <c r="G54" s="51">
        <f t="shared" si="12"/>
        <v>1022093.55</v>
      </c>
      <c r="H54" s="51">
        <f t="shared" si="12"/>
        <v>186625.53</v>
      </c>
      <c r="I54" s="51">
        <f t="shared" si="12"/>
        <v>729760.59</v>
      </c>
      <c r="J54" s="51">
        <f t="shared" si="12"/>
        <v>651321.55</v>
      </c>
      <c r="K54" s="51">
        <f t="shared" si="12"/>
        <v>864133.35</v>
      </c>
      <c r="L54" s="51">
        <f t="shared" si="12"/>
        <v>794392.02</v>
      </c>
      <c r="M54" s="51">
        <f t="shared" si="12"/>
        <v>461516.64</v>
      </c>
      <c r="N54" s="51">
        <f t="shared" si="12"/>
        <v>229327.06</v>
      </c>
      <c r="O54" s="36">
        <f t="shared" si="12"/>
        <v>8168494.659999999</v>
      </c>
      <c r="Q54"/>
    </row>
    <row r="55" spans="1:18" ht="18.75" customHeight="1">
      <c r="A55" s="26" t="s">
        <v>56</v>
      </c>
      <c r="B55" s="51">
        <v>816330.75</v>
      </c>
      <c r="C55" s="51">
        <v>512513.81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1328844.56</v>
      </c>
      <c r="P55"/>
      <c r="Q55"/>
      <c r="R55" s="43"/>
    </row>
    <row r="56" spans="1:16" ht="18.75" customHeight="1">
      <c r="A56" s="26" t="s">
        <v>57</v>
      </c>
      <c r="B56" s="51">
        <v>181324.1</v>
      </c>
      <c r="C56" s="51">
        <v>206247.91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387572.01</v>
      </c>
      <c r="P56"/>
    </row>
    <row r="57" spans="1:17" ht="18.75" customHeight="1">
      <c r="A57" s="26" t="s">
        <v>58</v>
      </c>
      <c r="B57" s="52">
        <v>0</v>
      </c>
      <c r="C57" s="52">
        <v>0</v>
      </c>
      <c r="D57" s="31">
        <v>634273.02</v>
      </c>
      <c r="E57" s="52">
        <v>0</v>
      </c>
      <c r="F57" s="52">
        <v>0</v>
      </c>
      <c r="G57" s="52">
        <v>0</v>
      </c>
      <c r="H57" s="51">
        <v>186625.53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820898.55</v>
      </c>
      <c r="Q57"/>
    </row>
    <row r="58" spans="1:18" ht="18.75" customHeight="1">
      <c r="A58" s="26" t="s">
        <v>59</v>
      </c>
      <c r="B58" s="52">
        <v>0</v>
      </c>
      <c r="C58" s="52">
        <v>0</v>
      </c>
      <c r="D58" s="52">
        <v>0</v>
      </c>
      <c r="E58" s="31">
        <v>204436.71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204436.71</v>
      </c>
      <c r="R58"/>
    </row>
    <row r="59" spans="1:19" ht="18.75" customHeight="1">
      <c r="A59" s="26" t="s">
        <v>60</v>
      </c>
      <c r="B59" s="52">
        <v>0</v>
      </c>
      <c r="C59" s="52">
        <v>0</v>
      </c>
      <c r="D59" s="52">
        <v>0</v>
      </c>
      <c r="E59" s="52">
        <v>0</v>
      </c>
      <c r="F59" s="31">
        <v>674198.07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674198.07</v>
      </c>
      <c r="S59"/>
    </row>
    <row r="60" spans="1:20" ht="18.75" customHeight="1">
      <c r="A60" s="26" t="s">
        <v>61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1022093.55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1022093.55</v>
      </c>
      <c r="T60"/>
    </row>
    <row r="61" spans="1:21" ht="18.75" customHeight="1">
      <c r="A61" s="26" t="s">
        <v>62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729760.59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729760.59</v>
      </c>
      <c r="U61"/>
    </row>
    <row r="62" spans="1:22" ht="18.75" customHeight="1">
      <c r="A62" s="26" t="s">
        <v>63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651321.55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651321.55</v>
      </c>
      <c r="V62"/>
    </row>
    <row r="63" spans="1:23" ht="18.75" customHeight="1">
      <c r="A63" s="26" t="s">
        <v>64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864133.35</v>
      </c>
      <c r="L63" s="31">
        <v>794392.02</v>
      </c>
      <c r="M63" s="52">
        <v>0</v>
      </c>
      <c r="N63" s="52">
        <v>0</v>
      </c>
      <c r="O63" s="36">
        <f t="shared" si="13"/>
        <v>1658525.37</v>
      </c>
      <c r="P63"/>
      <c r="W63"/>
    </row>
    <row r="64" spans="1:25" ht="18.75" customHeight="1">
      <c r="A64" s="26" t="s">
        <v>65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461516.64</v>
      </c>
      <c r="N64" s="52">
        <v>0</v>
      </c>
      <c r="O64" s="36">
        <f t="shared" si="13"/>
        <v>461516.64</v>
      </c>
      <c r="R64"/>
      <c r="Y64"/>
    </row>
    <row r="65" spans="1:26" ht="18.75" customHeight="1">
      <c r="A65" s="38" t="s">
        <v>66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229327.06</v>
      </c>
      <c r="O65" s="55">
        <f t="shared" si="13"/>
        <v>229327.06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2022-01-24T18:42:18Z</dcterms:modified>
  <cp:category/>
  <cp:version/>
  <cp:contentType/>
  <cp:contentStatus/>
</cp:coreProperties>
</file>