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<sst xmlns="http://schemas.openxmlformats.org/spreadsheetml/2006/main" count="83" uniqueCount="80">
  <si>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</si>
  <si>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</si>
  <si>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</si>
  <si>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</si>
  <si>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</si>
  <si>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</si>
  <si>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</si>
  <si>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</si>
  <si>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</si>
  <si>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</si>
  <si>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</si>
  <si>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</si>
  <si>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</si>
  <si>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</si>
  <si>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</si>
  <si>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</si>
  <si>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</si>
  <si>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</si>
  <si>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</si>
  <si>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</si>
  <si>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</si>
  <si>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</si>
  <si>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</si>
  <si>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</si>
  <si>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</si>
  <si>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</si>
  <si>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</si>
  <si>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</si>
  <si>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</si>
  <si>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</si>
  <si>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</si>
  <si>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</si>
  <si>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</si>
  <si>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</si>
  <si>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</si>
  <si>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</si>
  <si>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</si>
  <si>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</si>
  <si>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</si>
  <si>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</si>
  <si>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</si>
  <si>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</si>
  <si>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</si>
  <si>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</si>
  <si>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</si>
  <si>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</si>
  <si>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</si>
  <si>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</si>
  <si>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</si>
  <si>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</si>
  <si>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</si>
  <si>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</si>
  <si>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</si>
  <si>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</si>
  <si>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</si>
  <si>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</si>
  <si>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</si>
  <si>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</si>
  <si>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</si>
  <si>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</si>
  <si>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</si>
  <si>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</si>
  <si>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</si>
  <si>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</si>
  <si>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</si>
  <si>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</si>
  <si>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</si>
  <si>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</si>
  <si>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10/01/22 - VENCIMENTO 17/01/22</t>
  </si>
  <si>
    <t>2.1 Tarifa de Remuneração por Passageiro Transportado Gatilho Diesel</t>
  </si>
  <si>
    <t>4. Remuneração Bruta do Operador (4.1 + 4.2 + 4.3 + 4.4 + 4.5 + 4.6 + 4.7 + 4.8+ 4.9)</t>
  </si>
  <si>
    <t>4.1. Pelo Transporte de Passageiros (1 x (2 + 2.1))</t>
  </si>
  <si>
    <t>4.6. Remuneração SMGO</t>
  </si>
  <si>
    <t>4.7. Valor Frota Não Disponibilizada</t>
  </si>
  <si>
    <t>4.8. Ajuste Frota Operante</t>
  </si>
  <si>
    <t>4.9. Remuneração pelo Serviço Atende</t>
  </si>
  <si>
    <t>5.2.10. Maggi Adm. de Consórcios LTDA</t>
  </si>
  <si>
    <t>5.2.11. Amortização do Investimento</t>
  </si>
  <si>
    <t>5.3. Revisão de Remuneração pelo Transporte Coletivo(1)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</si>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</sst>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305567</v>
      </c>
      <c r="C7" s="9">
        <f t="shared" si="0"/>
        <v>218683</v>
      </c>
      <c r="D7" s="9">
        <f t="shared" si="0"/>
        <v>229904</v>
      </c>
      <c r="E7" s="9">
        <f t="shared" si="0"/>
        <v>50525</v>
      </c>
      <c r="F7" s="9">
        <f t="shared" si="0"/>
        <v>177519</v>
      </c>
      <c r="G7" s="9">
        <f t="shared" si="0"/>
        <v>278893</v>
      </c>
      <c r="H7" s="9">
        <f t="shared" si="0"/>
        <v>37333</v>
      </c>
      <c r="I7" s="9">
        <f t="shared" si="0"/>
        <v>216346</v>
      </c>
      <c r="J7" s="9">
        <f t="shared" si="0"/>
        <v>185893</v>
      </c>
      <c r="K7" s="9">
        <f t="shared" si="0"/>
        <v>277137</v>
      </c>
      <c r="L7" s="9">
        <f t="shared" si="0"/>
        <v>192398</v>
      </c>
      <c r="M7" s="9">
        <f t="shared" si="0"/>
        <v>97832</v>
      </c>
      <c r="N7" s="9">
        <f t="shared" si="0"/>
        <v>63675</v>
      </c>
      <c r="O7" s="9">
        <f t="shared" si="0"/>
        <v>2331705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15437</v>
      </c>
      <c r="C8" s="11">
        <f t="shared" si="1"/>
        <v>15297</v>
      </c>
      <c r="D8" s="11">
        <f t="shared" si="1"/>
        <v>12031</v>
      </c>
      <c r="E8" s="11">
        <f t="shared" si="1"/>
        <v>2358</v>
      </c>
      <c r="F8" s="11">
        <f t="shared" si="1"/>
        <v>8984</v>
      </c>
      <c r="G8" s="11">
        <f t="shared" si="1"/>
        <v>12912</v>
      </c>
      <c r="H8" s="11">
        <f t="shared" si="1"/>
        <v>2339</v>
      </c>
      <c r="I8" s="11">
        <f t="shared" si="1"/>
        <v>15364</v>
      </c>
      <c r="J8" s="11">
        <f t="shared" si="1"/>
        <v>11273</v>
      </c>
      <c r="K8" s="11">
        <f t="shared" si="1"/>
        <v>10293</v>
      </c>
      <c r="L8" s="11">
        <f t="shared" si="1"/>
        <v>7739</v>
      </c>
      <c r="M8" s="11">
        <f t="shared" si="1"/>
        <v>4264</v>
      </c>
      <c r="N8" s="11">
        <f t="shared" si="1"/>
        <v>4527</v>
      </c>
      <c r="O8" s="11">
        <f t="shared" si="1"/>
        <v>122818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15437</v>
      </c>
      <c r="C9" s="11">
        <v>15297</v>
      </c>
      <c r="D9" s="11">
        <v>12031</v>
      </c>
      <c r="E9" s="11">
        <v>2358</v>
      </c>
      <c r="F9" s="11">
        <v>8984</v>
      </c>
      <c r="G9" s="11">
        <v>12912</v>
      </c>
      <c r="H9" s="11">
        <v>2339</v>
      </c>
      <c r="I9" s="11">
        <v>15356</v>
      </c>
      <c r="J9" s="11">
        <v>11273</v>
      </c>
      <c r="K9" s="11">
        <v>10281</v>
      </c>
      <c r="L9" s="11">
        <v>7739</v>
      </c>
      <c r="M9" s="11">
        <v>4255</v>
      </c>
      <c r="N9" s="11">
        <v>4519</v>
      </c>
      <c r="O9" s="11">
        <f>SUM(B9:N9)</f>
        <v>122781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8</v>
      </c>
      <c r="J10" s="13">
        <v>0</v>
      </c>
      <c r="K10" s="13">
        <v>12</v>
      </c>
      <c r="L10" s="13">
        <v>0</v>
      </c>
      <c r="M10" s="13">
        <v>9</v>
      </c>
      <c r="N10" s="13">
        <v>8</v>
      </c>
      <c r="O10" s="11">
        <f>SUM(B10:N10)</f>
        <v>37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290130</v>
      </c>
      <c r="C11" s="13">
        <v>203386</v>
      </c>
      <c r="D11" s="13">
        <v>217873</v>
      </c>
      <c r="E11" s="13">
        <v>48167</v>
      </c>
      <c r="F11" s="13">
        <v>168535</v>
      </c>
      <c r="G11" s="13">
        <v>265981</v>
      </c>
      <c r="H11" s="13">
        <v>34994</v>
      </c>
      <c r="I11" s="13">
        <v>200982</v>
      </c>
      <c r="J11" s="13">
        <v>174620</v>
      </c>
      <c r="K11" s="13">
        <v>266844</v>
      </c>
      <c r="L11" s="13">
        <v>184659</v>
      </c>
      <c r="M11" s="13">
        <v>93568</v>
      </c>
      <c r="N11" s="13">
        <v>59148</v>
      </c>
      <c r="O11" s="11">
        <f>SUM(B11:N11)</f>
        <v>2208887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6" t="s">
        <v>69</v>
      </c>
      <c r="B14" s="17">
        <v>0.1145</v>
      </c>
      <c r="C14" s="17">
        <v>0.1183</v>
      </c>
      <c r="D14" s="17">
        <v>0.1038</v>
      </c>
      <c r="E14" s="17">
        <v>0.1773</v>
      </c>
      <c r="F14" s="17">
        <v>0.1203</v>
      </c>
      <c r="G14" s="17">
        <v>0.099</v>
      </c>
      <c r="H14" s="17">
        <v>0.1329</v>
      </c>
      <c r="I14" s="17">
        <v>0.1175</v>
      </c>
      <c r="J14" s="17">
        <v>0.1182</v>
      </c>
      <c r="K14" s="17">
        <v>0.1117</v>
      </c>
      <c r="L14" s="17">
        <v>0.1272</v>
      </c>
      <c r="M14" s="17">
        <v>0.1467</v>
      </c>
      <c r="N14" s="17">
        <v>0.1326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1.264643167218509</v>
      </c>
      <c r="C16" s="19">
        <v>1.297732474901062</v>
      </c>
      <c r="D16" s="19">
        <v>1.264578949512131</v>
      </c>
      <c r="E16" s="19">
        <v>0.955416607776354</v>
      </c>
      <c r="F16" s="19">
        <v>1.497022846100271</v>
      </c>
      <c r="G16" s="19">
        <v>1.650452302830357</v>
      </c>
      <c r="H16" s="19">
        <v>1.8208670559042</v>
      </c>
      <c r="I16" s="19">
        <v>1.354422483108306</v>
      </c>
      <c r="J16" s="19">
        <v>1.360679928770042</v>
      </c>
      <c r="K16" s="19">
        <v>1.22965602267994</v>
      </c>
      <c r="L16" s="19">
        <v>1.406136482380104</v>
      </c>
      <c r="M16" s="19">
        <v>1.383370739984629</v>
      </c>
      <c r="N16" s="19">
        <v>1.255147007206049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70</v>
      </c>
      <c r="B18" s="24">
        <f>B19+B20+B21+B22+B23+B24+B25+B26+B27</f>
        <v>1076916</v>
      </c>
      <c r="C18" s="24">
        <f aca="true" t="shared" si="2" ref="C18:O18">C19+C20+C21+C22+C23+C24+C25+C26+C27</f>
        <v>796372.9499999998</v>
      </c>
      <c r="D18" s="24">
        <f t="shared" si="2"/>
        <v>710141.9000000001</v>
      </c>
      <c r="E18" s="24">
        <f t="shared" si="2"/>
        <v>205024.97999999998</v>
      </c>
      <c r="F18" s="24">
        <f t="shared" si="2"/>
        <v>753790.5200000001</v>
      </c>
      <c r="G18" s="24">
        <f t="shared" si="2"/>
        <v>1081125.75</v>
      </c>
      <c r="H18" s="24">
        <f t="shared" si="2"/>
        <v>209767.43</v>
      </c>
      <c r="I18" s="24">
        <f t="shared" si="2"/>
        <v>822005.0100000001</v>
      </c>
      <c r="J18" s="24">
        <f t="shared" si="2"/>
        <v>706012.3200000001</v>
      </c>
      <c r="K18" s="24">
        <f t="shared" si="2"/>
        <v>915930.97</v>
      </c>
      <c r="L18" s="24">
        <f t="shared" si="2"/>
        <v>832374.7</v>
      </c>
      <c r="M18" s="24">
        <f t="shared" si="2"/>
        <v>481068.70000000007</v>
      </c>
      <c r="N18" s="24">
        <f t="shared" si="2"/>
        <v>252570.37</v>
      </c>
      <c r="O18" s="24">
        <f t="shared" si="2"/>
        <v>8843101.6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71</v>
      </c>
      <c r="B19" s="30">
        <f>ROUND((B13+B14)*B7,2)</f>
        <v>768959.36</v>
      </c>
      <c r="C19" s="30">
        <f aca="true" t="shared" si="3" ref="C19:N19">ROUND((C13+C14)*C7,2)</f>
        <v>568510.2</v>
      </c>
      <c r="D19" s="30">
        <f t="shared" si="3"/>
        <v>524181.12</v>
      </c>
      <c r="E19" s="30">
        <f t="shared" si="3"/>
        <v>196794.88</v>
      </c>
      <c r="F19" s="30">
        <f t="shared" si="3"/>
        <v>469129.46</v>
      </c>
      <c r="G19" s="30">
        <f t="shared" si="3"/>
        <v>606424.94</v>
      </c>
      <c r="H19" s="30">
        <f t="shared" si="3"/>
        <v>108989.96</v>
      </c>
      <c r="I19" s="30">
        <f t="shared" si="3"/>
        <v>558475.56</v>
      </c>
      <c r="J19" s="30">
        <f t="shared" si="3"/>
        <v>482652.59</v>
      </c>
      <c r="K19" s="30">
        <f t="shared" si="3"/>
        <v>680149.63</v>
      </c>
      <c r="L19" s="30">
        <f t="shared" si="3"/>
        <v>537636.97</v>
      </c>
      <c r="M19" s="30">
        <f t="shared" si="3"/>
        <v>315459.28</v>
      </c>
      <c r="N19" s="30">
        <f t="shared" si="3"/>
        <v>185466.17</v>
      </c>
      <c r="O19" s="30">
        <f aca="true" t="shared" si="4" ref="O19:O27">SUM(B19:N19)</f>
        <v>6002830.12</v>
      </c>
    </row>
    <row r="20" spans="1:23" ht="18.75" customHeight="1">
      <c r="A20" s="26" t="s">
        <v>34</v>
      </c>
      <c r="B20" s="30">
        <f>IF(B16&lt;&gt;0,ROUND((B16-1)*B19,2),0)</f>
        <v>203499.84</v>
      </c>
      <c r="C20" s="30">
        <f aca="true" t="shared" si="5" ref="C20:N20">IF(C16&lt;&gt;0,ROUND((C16-1)*C19,2),0)</f>
        <v>169263.95</v>
      </c>
      <c r="D20" s="30">
        <f t="shared" si="5"/>
        <v>138687.29</v>
      </c>
      <c r="E20" s="30">
        <f t="shared" si="5"/>
        <v>-8773.78</v>
      </c>
      <c r="F20" s="30">
        <f t="shared" si="5"/>
        <v>233168.06</v>
      </c>
      <c r="G20" s="30">
        <f t="shared" si="5"/>
        <v>394450.5</v>
      </c>
      <c r="H20" s="30">
        <f t="shared" si="5"/>
        <v>89466.27</v>
      </c>
      <c r="I20" s="30">
        <f t="shared" si="5"/>
        <v>197936.29</v>
      </c>
      <c r="J20" s="30">
        <f t="shared" si="5"/>
        <v>174083.1</v>
      </c>
      <c r="K20" s="30">
        <f t="shared" si="5"/>
        <v>156200.46</v>
      </c>
      <c r="L20" s="30">
        <f t="shared" si="5"/>
        <v>218353.99</v>
      </c>
      <c r="M20" s="30">
        <f t="shared" si="5"/>
        <v>120937.86</v>
      </c>
      <c r="N20" s="30">
        <f t="shared" si="5"/>
        <v>47321.14</v>
      </c>
      <c r="O20" s="30">
        <f t="shared" si="4"/>
        <v>2134594.97</v>
      </c>
      <c r="W20" s="62"/>
    </row>
    <row r="21" spans="1:15" ht="18.75" customHeight="1">
      <c r="A21" s="26" t="s">
        <v>35</v>
      </c>
      <c r="B21" s="30">
        <v>48261.94</v>
      </c>
      <c r="C21" s="30">
        <v>34115.1</v>
      </c>
      <c r="D21" s="30">
        <v>20997.62</v>
      </c>
      <c r="E21" s="30">
        <v>7728.33</v>
      </c>
      <c r="F21" s="30">
        <v>25527.36</v>
      </c>
      <c r="G21" s="30">
        <v>41046.82</v>
      </c>
      <c r="H21" s="30">
        <v>4186.79</v>
      </c>
      <c r="I21" s="30">
        <v>27496.99</v>
      </c>
      <c r="J21" s="30">
        <v>27344.9</v>
      </c>
      <c r="K21" s="30">
        <v>41460.58</v>
      </c>
      <c r="L21" s="30">
        <v>38412.69</v>
      </c>
      <c r="M21" s="30">
        <v>17347.34</v>
      </c>
      <c r="N21" s="30">
        <v>10646.09</v>
      </c>
      <c r="O21" s="30">
        <f t="shared" si="4"/>
        <v>344572.55000000005</v>
      </c>
    </row>
    <row r="22" spans="1:15" ht="18.75" customHeight="1">
      <c r="A22" s="26" t="s">
        <v>36</v>
      </c>
      <c r="B22" s="30">
        <v>2951.12</v>
      </c>
      <c r="C22" s="30">
        <v>2951.12</v>
      </c>
      <c r="D22" s="30">
        <v>1475.56</v>
      </c>
      <c r="E22" s="30">
        <v>1475.56</v>
      </c>
      <c r="F22" s="30">
        <v>1475.56</v>
      </c>
      <c r="G22" s="30">
        <v>1475.56</v>
      </c>
      <c r="H22" s="30">
        <v>1475.56</v>
      </c>
      <c r="I22" s="30">
        <v>1475.56</v>
      </c>
      <c r="J22" s="30">
        <v>1475.56</v>
      </c>
      <c r="K22" s="30">
        <v>1475.56</v>
      </c>
      <c r="L22" s="30">
        <v>1475.56</v>
      </c>
      <c r="M22" s="30">
        <v>1475.56</v>
      </c>
      <c r="N22" s="30">
        <v>1475.56</v>
      </c>
      <c r="O22" s="30">
        <f t="shared" si="4"/>
        <v>22133.4</v>
      </c>
    </row>
    <row r="23" spans="1:15" ht="18.75" customHeight="1">
      <c r="A23" s="26" t="s">
        <v>37</v>
      </c>
      <c r="B23" s="30">
        <v>0</v>
      </c>
      <c r="C23" s="30">
        <v>0</v>
      </c>
      <c r="D23" s="30">
        <v>-3000.58</v>
      </c>
      <c r="E23" s="30">
        <v>0</v>
      </c>
      <c r="F23" s="30">
        <v>0</v>
      </c>
      <c r="G23" s="30">
        <v>0</v>
      </c>
      <c r="H23" s="30">
        <v>-1905.62</v>
      </c>
      <c r="I23" s="30">
        <v>0</v>
      </c>
      <c r="J23" s="30">
        <v>-1993.63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-6899.83</v>
      </c>
    </row>
    <row r="24" spans="1:15" ht="18.75" customHeight="1">
      <c r="A24" s="26" t="s">
        <v>72</v>
      </c>
      <c r="B24" s="30">
        <v>970.02</v>
      </c>
      <c r="C24" s="30">
        <v>733.32</v>
      </c>
      <c r="D24" s="30">
        <v>645.14</v>
      </c>
      <c r="E24" s="30">
        <v>185.65</v>
      </c>
      <c r="F24" s="30">
        <v>691.55</v>
      </c>
      <c r="G24" s="30">
        <v>988.59</v>
      </c>
      <c r="H24" s="30">
        <v>192.61</v>
      </c>
      <c r="I24" s="30">
        <v>742.6</v>
      </c>
      <c r="J24" s="30">
        <v>647.46</v>
      </c>
      <c r="K24" s="30">
        <v>833.11</v>
      </c>
      <c r="L24" s="30">
        <v>754.2</v>
      </c>
      <c r="M24" s="30">
        <v>431.64</v>
      </c>
      <c r="N24" s="30">
        <v>229.73</v>
      </c>
      <c r="O24" s="30">
        <f t="shared" si="4"/>
        <v>8045.62</v>
      </c>
    </row>
    <row r="25" spans="1:26" ht="18.75" customHeight="1">
      <c r="A25" s="26" t="s">
        <v>73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f t="shared" si="4"/>
        <v>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74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f t="shared" si="4"/>
        <v>0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75</v>
      </c>
      <c r="B27" s="30">
        <v>52273.72</v>
      </c>
      <c r="C27" s="30">
        <v>20799.26</v>
      </c>
      <c r="D27" s="30">
        <v>27155.75</v>
      </c>
      <c r="E27" s="30">
        <v>7614.34</v>
      </c>
      <c r="F27" s="30">
        <v>23798.53</v>
      </c>
      <c r="G27" s="30">
        <v>36739.34</v>
      </c>
      <c r="H27" s="30">
        <v>7361.86</v>
      </c>
      <c r="I27" s="30">
        <v>35878.01</v>
      </c>
      <c r="J27" s="30">
        <v>21802.34</v>
      </c>
      <c r="K27" s="30">
        <v>35811.63</v>
      </c>
      <c r="L27" s="30">
        <v>35741.29</v>
      </c>
      <c r="M27" s="30">
        <v>25417.02</v>
      </c>
      <c r="N27" s="30">
        <v>7431.68</v>
      </c>
      <c r="O27" s="30">
        <f t="shared" si="4"/>
        <v>337824.76999999996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38</v>
      </c>
      <c r="B29" s="30">
        <f aca="true" t="shared" si="6" ref="B29:O29">+B30+B32+B45+B46+B49-B50</f>
        <v>-73989.94</v>
      </c>
      <c r="C29" s="30">
        <f>+C30+C32+C45+C46+C49-C50</f>
        <v>-72176.52</v>
      </c>
      <c r="D29" s="30">
        <f t="shared" si="6"/>
        <v>-80428.26999999999</v>
      </c>
      <c r="E29" s="30">
        <f t="shared" si="6"/>
        <v>-11407.53</v>
      </c>
      <c r="F29" s="30">
        <f t="shared" si="6"/>
        <v>-65274.799999999996</v>
      </c>
      <c r="G29" s="30">
        <f t="shared" si="6"/>
        <v>-62309.98</v>
      </c>
      <c r="H29" s="30">
        <f t="shared" si="6"/>
        <v>-22494.96</v>
      </c>
      <c r="I29" s="30">
        <f t="shared" si="6"/>
        <v>-96982.34</v>
      </c>
      <c r="J29" s="30">
        <f t="shared" si="6"/>
        <v>-53201.46</v>
      </c>
      <c r="K29" s="30">
        <f t="shared" si="6"/>
        <v>-49869</v>
      </c>
      <c r="L29" s="30">
        <f t="shared" si="6"/>
        <v>-38245.45</v>
      </c>
      <c r="M29" s="30">
        <f t="shared" si="6"/>
        <v>-22310.18</v>
      </c>
      <c r="N29" s="30">
        <f t="shared" si="6"/>
        <v>-21161.1</v>
      </c>
      <c r="O29" s="30">
        <f t="shared" si="6"/>
        <v>-669851.53</v>
      </c>
    </row>
    <row r="30" spans="1:15" ht="18.75" customHeight="1">
      <c r="A30" s="26" t="s">
        <v>39</v>
      </c>
      <c r="B30" s="31">
        <f>+B31</f>
        <v>-67922.8</v>
      </c>
      <c r="C30" s="31">
        <f>+C31</f>
        <v>-67306.8</v>
      </c>
      <c r="D30" s="31">
        <f aca="true" t="shared" si="7" ref="D30:O30">+D31</f>
        <v>-52936.4</v>
      </c>
      <c r="E30" s="31">
        <f t="shared" si="7"/>
        <v>-10375.2</v>
      </c>
      <c r="F30" s="31">
        <f t="shared" si="7"/>
        <v>-39529.6</v>
      </c>
      <c r="G30" s="31">
        <f t="shared" si="7"/>
        <v>-56812.8</v>
      </c>
      <c r="H30" s="31">
        <f t="shared" si="7"/>
        <v>-10291.6</v>
      </c>
      <c r="I30" s="31">
        <f t="shared" si="7"/>
        <v>-67566.4</v>
      </c>
      <c r="J30" s="31">
        <f t="shared" si="7"/>
        <v>-49601.2</v>
      </c>
      <c r="K30" s="31">
        <f t="shared" si="7"/>
        <v>-45236.4</v>
      </c>
      <c r="L30" s="31">
        <f t="shared" si="7"/>
        <v>-34051.6</v>
      </c>
      <c r="M30" s="31">
        <f t="shared" si="7"/>
        <v>-18722</v>
      </c>
      <c r="N30" s="31">
        <f t="shared" si="7"/>
        <v>-19883.6</v>
      </c>
      <c r="O30" s="31">
        <f t="shared" si="7"/>
        <v>-540236.4</v>
      </c>
    </row>
    <row r="31" spans="1:26" ht="18.75" customHeight="1">
      <c r="A31" s="27" t="s">
        <v>40</v>
      </c>
      <c r="B31" s="16">
        <f>ROUND((-B9)*$G$3,2)</f>
        <v>-67922.8</v>
      </c>
      <c r="C31" s="16">
        <f aca="true" t="shared" si="8" ref="C31:N31">ROUND((-C9)*$G$3,2)</f>
        <v>-67306.8</v>
      </c>
      <c r="D31" s="16">
        <f t="shared" si="8"/>
        <v>-52936.4</v>
      </c>
      <c r="E31" s="16">
        <f t="shared" si="8"/>
        <v>-10375.2</v>
      </c>
      <c r="F31" s="16">
        <f t="shared" si="8"/>
        <v>-39529.6</v>
      </c>
      <c r="G31" s="16">
        <f t="shared" si="8"/>
        <v>-56812.8</v>
      </c>
      <c r="H31" s="16">
        <f t="shared" si="8"/>
        <v>-10291.6</v>
      </c>
      <c r="I31" s="16">
        <f t="shared" si="8"/>
        <v>-67566.4</v>
      </c>
      <c r="J31" s="16">
        <f t="shared" si="8"/>
        <v>-49601.2</v>
      </c>
      <c r="K31" s="16">
        <f t="shared" si="8"/>
        <v>-45236.4</v>
      </c>
      <c r="L31" s="16">
        <f t="shared" si="8"/>
        <v>-34051.6</v>
      </c>
      <c r="M31" s="16">
        <f t="shared" si="8"/>
        <v>-18722</v>
      </c>
      <c r="N31" s="16">
        <f t="shared" si="8"/>
        <v>-19883.6</v>
      </c>
      <c r="O31" s="32">
        <f aca="true" t="shared" si="9" ref="O31:O50">SUM(B31:N31)</f>
        <v>-540236.4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SUM(B33:B43)</f>
        <v>-6067.139999999999</v>
      </c>
      <c r="C32" s="31">
        <f aca="true" t="shared" si="10" ref="C32:O32">SUM(C33:C43)</f>
        <v>-4869.719999999999</v>
      </c>
      <c r="D32" s="31">
        <f t="shared" si="10"/>
        <v>-24076.940000000002</v>
      </c>
      <c r="E32" s="31">
        <f t="shared" si="10"/>
        <v>-1032.33</v>
      </c>
      <c r="F32" s="31">
        <f t="shared" si="10"/>
        <v>-25745.199999999997</v>
      </c>
      <c r="G32" s="31">
        <f t="shared" si="10"/>
        <v>-5497.18</v>
      </c>
      <c r="H32" s="31">
        <f t="shared" si="10"/>
        <v>-11191.33</v>
      </c>
      <c r="I32" s="31">
        <f t="shared" si="10"/>
        <v>-29415.940000000002</v>
      </c>
      <c r="J32" s="31">
        <f t="shared" si="10"/>
        <v>-3600.26</v>
      </c>
      <c r="K32" s="31">
        <f t="shared" si="10"/>
        <v>-4632.6</v>
      </c>
      <c r="L32" s="31">
        <f t="shared" si="10"/>
        <v>-4193.85</v>
      </c>
      <c r="M32" s="31">
        <f t="shared" si="10"/>
        <v>-3588.18</v>
      </c>
      <c r="N32" s="31">
        <f t="shared" si="10"/>
        <v>-1277.5</v>
      </c>
      <c r="O32" s="31">
        <f t="shared" si="10"/>
        <v>-125188.16999999998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-20489.58</v>
      </c>
      <c r="E33" s="33">
        <v>0</v>
      </c>
      <c r="F33" s="33">
        <v>-21899.76</v>
      </c>
      <c r="G33" s="33">
        <v>0</v>
      </c>
      <c r="H33" s="33">
        <v>-10120.28</v>
      </c>
      <c r="I33" s="33">
        <v>-23583.81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-76093.43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-673.2</v>
      </c>
      <c r="C34" s="33">
        <v>-792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-1702.8</v>
      </c>
      <c r="J34" s="33">
        <v>0</v>
      </c>
      <c r="K34" s="33">
        <v>0</v>
      </c>
      <c r="L34" s="33">
        <v>0</v>
      </c>
      <c r="M34" s="33">
        <v>-1188</v>
      </c>
      <c r="N34" s="33">
        <v>0</v>
      </c>
      <c r="O34" s="33">
        <f t="shared" si="9"/>
        <v>-4356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47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48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49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50</v>
      </c>
      <c r="B41" s="33">
        <v>-5393.94</v>
      </c>
      <c r="C41" s="33">
        <v>-4077.72</v>
      </c>
      <c r="D41" s="33">
        <v>-3587.36</v>
      </c>
      <c r="E41" s="33">
        <v>-1032.33</v>
      </c>
      <c r="F41" s="33">
        <v>-3845.44</v>
      </c>
      <c r="G41" s="33">
        <v>-5497.18</v>
      </c>
      <c r="H41" s="33">
        <v>-1071.05</v>
      </c>
      <c r="I41" s="33">
        <v>-4129.33</v>
      </c>
      <c r="J41" s="33">
        <v>-3600.26</v>
      </c>
      <c r="K41" s="33">
        <v>-4632.6</v>
      </c>
      <c r="L41" s="33">
        <v>-4193.85</v>
      </c>
      <c r="M41" s="33">
        <v>-2400.18</v>
      </c>
      <c r="N41" s="33">
        <v>-1277.5</v>
      </c>
      <c r="O41" s="33">
        <f t="shared" si="9"/>
        <v>-44738.74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>SUM(B43:N43)</f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78</v>
      </c>
      <c r="B45" s="35">
        <v>0</v>
      </c>
      <c r="C45" s="35">
        <v>0</v>
      </c>
      <c r="D45" s="35">
        <v>-3414.93</v>
      </c>
      <c r="E45" s="35">
        <v>0</v>
      </c>
      <c r="F45" s="35">
        <v>0</v>
      </c>
      <c r="G45" s="35">
        <v>0</v>
      </c>
      <c r="H45" s="35">
        <v>-1012.03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3">
        <f t="shared" si="9"/>
        <v>-4426.96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51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4" t="s">
        <v>52</v>
      </c>
      <c r="B48" s="36">
        <f aca="true" t="shared" si="11" ref="B48:N48">+B18+B29</f>
        <v>1002926.06</v>
      </c>
      <c r="C48" s="36">
        <f t="shared" si="11"/>
        <v>724196.4299999998</v>
      </c>
      <c r="D48" s="36">
        <f t="shared" si="11"/>
        <v>629713.6300000001</v>
      </c>
      <c r="E48" s="36">
        <f t="shared" si="11"/>
        <v>193617.44999999998</v>
      </c>
      <c r="F48" s="36">
        <f t="shared" si="11"/>
        <v>688515.7200000001</v>
      </c>
      <c r="G48" s="36">
        <f t="shared" si="11"/>
        <v>1018815.77</v>
      </c>
      <c r="H48" s="36">
        <f t="shared" si="11"/>
        <v>187272.47</v>
      </c>
      <c r="I48" s="36">
        <f t="shared" si="11"/>
        <v>725022.6700000002</v>
      </c>
      <c r="J48" s="36">
        <f t="shared" si="11"/>
        <v>652810.8600000001</v>
      </c>
      <c r="K48" s="36">
        <f t="shared" si="11"/>
        <v>866061.97</v>
      </c>
      <c r="L48" s="36">
        <f t="shared" si="11"/>
        <v>794129.25</v>
      </c>
      <c r="M48" s="36">
        <f t="shared" si="11"/>
        <v>458758.5200000001</v>
      </c>
      <c r="N48" s="36">
        <f t="shared" si="11"/>
        <v>231409.27</v>
      </c>
      <c r="O48" s="36">
        <f>SUM(B48:N48)</f>
        <v>8173250.07</v>
      </c>
      <c r="P48"/>
      <c r="Q48"/>
      <c r="R48"/>
      <c r="S48"/>
      <c r="T48"/>
      <c r="U48"/>
      <c r="V48"/>
      <c r="W48"/>
      <c r="X48"/>
      <c r="Y48"/>
      <c r="Z48"/>
    </row>
    <row r="49" spans="1:19" ht="18.75" customHeight="1">
      <c r="A49" s="37" t="s">
        <v>53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16">
        <f t="shared" si="9"/>
        <v>0</v>
      </c>
      <c r="P49"/>
      <c r="Q49" s="43"/>
      <c r="R49"/>
      <c r="S49"/>
    </row>
    <row r="50" spans="1:19" ht="18.75" customHeight="1">
      <c r="A50" s="37" t="s">
        <v>54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/>
      <c r="R50"/>
      <c r="S50"/>
    </row>
    <row r="51" spans="1:19" ht="15.75">
      <c r="A51" s="38"/>
      <c r="B51" s="39"/>
      <c r="C51" s="39"/>
      <c r="D51" s="40"/>
      <c r="E51" s="40"/>
      <c r="F51" s="40"/>
      <c r="G51" s="40"/>
      <c r="H51" s="40"/>
      <c r="I51" s="39"/>
      <c r="J51" s="40"/>
      <c r="K51" s="40"/>
      <c r="L51" s="40"/>
      <c r="M51" s="40"/>
      <c r="N51" s="40"/>
      <c r="O51" s="41"/>
      <c r="P51" s="42"/>
      <c r="Q51"/>
      <c r="R51" s="43"/>
      <c r="S51"/>
    </row>
    <row r="52" spans="1:19" ht="12.75" customHeight="1">
      <c r="A52" s="44"/>
      <c r="B52" s="45"/>
      <c r="C52" s="45"/>
      <c r="D52" s="46"/>
      <c r="E52" s="46"/>
      <c r="F52" s="46"/>
      <c r="G52" s="46"/>
      <c r="H52" s="46"/>
      <c r="I52" s="45"/>
      <c r="J52" s="46"/>
      <c r="K52" s="46"/>
      <c r="L52" s="46"/>
      <c r="M52" s="46"/>
      <c r="N52" s="46"/>
      <c r="O52" s="47"/>
      <c r="P52" s="42"/>
      <c r="Q52"/>
      <c r="R52" s="43"/>
      <c r="S52"/>
    </row>
    <row r="53" spans="1:17" ht="1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Q53"/>
    </row>
    <row r="54" spans="1:17" ht="18.75" customHeight="1">
      <c r="A54" s="14" t="s">
        <v>55</v>
      </c>
      <c r="B54" s="51">
        <f aca="true" t="shared" si="12" ref="B54:O54">SUM(B55:B65)</f>
        <v>1002926.05</v>
      </c>
      <c r="C54" s="51">
        <f t="shared" si="12"/>
        <v>724196.4199999999</v>
      </c>
      <c r="D54" s="51">
        <f t="shared" si="12"/>
        <v>629713.63</v>
      </c>
      <c r="E54" s="51">
        <f t="shared" si="12"/>
        <v>193617.44</v>
      </c>
      <c r="F54" s="51">
        <f t="shared" si="12"/>
        <v>688515.72</v>
      </c>
      <c r="G54" s="51">
        <f t="shared" si="12"/>
        <v>1018815.77</v>
      </c>
      <c r="H54" s="51">
        <f t="shared" si="12"/>
        <v>187272.46</v>
      </c>
      <c r="I54" s="51">
        <f t="shared" si="12"/>
        <v>725022.68</v>
      </c>
      <c r="J54" s="51">
        <f t="shared" si="12"/>
        <v>652810.85</v>
      </c>
      <c r="K54" s="51">
        <f t="shared" si="12"/>
        <v>866061.96</v>
      </c>
      <c r="L54" s="51">
        <f t="shared" si="12"/>
        <v>794129.25</v>
      </c>
      <c r="M54" s="51">
        <f t="shared" si="12"/>
        <v>458758.52</v>
      </c>
      <c r="N54" s="51">
        <f t="shared" si="12"/>
        <v>231409.27</v>
      </c>
      <c r="O54" s="36">
        <f t="shared" si="12"/>
        <v>8173250.02</v>
      </c>
      <c r="Q54"/>
    </row>
    <row r="55" spans="1:18" ht="18.75" customHeight="1">
      <c r="A55" s="26" t="s">
        <v>56</v>
      </c>
      <c r="B55" s="51">
        <v>820590.93</v>
      </c>
      <c r="C55" s="51">
        <v>516342.56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>SUM(B55:N55)</f>
        <v>1336933.49</v>
      </c>
      <c r="P55"/>
      <c r="Q55"/>
      <c r="R55" s="43"/>
    </row>
    <row r="56" spans="1:16" ht="18.75" customHeight="1">
      <c r="A56" s="26" t="s">
        <v>57</v>
      </c>
      <c r="B56" s="51">
        <v>182335.12</v>
      </c>
      <c r="C56" s="51">
        <v>207853.86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aca="true" t="shared" si="13" ref="O56:O65">SUM(B56:N56)</f>
        <v>390188.98</v>
      </c>
      <c r="P56"/>
    </row>
    <row r="57" spans="1:17" ht="18.75" customHeight="1">
      <c r="A57" s="26" t="s">
        <v>58</v>
      </c>
      <c r="B57" s="52">
        <v>0</v>
      </c>
      <c r="C57" s="52">
        <v>0</v>
      </c>
      <c r="D57" s="31">
        <v>629713.63</v>
      </c>
      <c r="E57" s="52">
        <v>0</v>
      </c>
      <c r="F57" s="52">
        <v>0</v>
      </c>
      <c r="G57" s="52">
        <v>0</v>
      </c>
      <c r="H57" s="51">
        <v>187272.46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816986.09</v>
      </c>
      <c r="Q57"/>
    </row>
    <row r="58" spans="1:18" ht="18.75" customHeight="1">
      <c r="A58" s="26" t="s">
        <v>59</v>
      </c>
      <c r="B58" s="52">
        <v>0</v>
      </c>
      <c r="C58" s="52">
        <v>0</v>
      </c>
      <c r="D58" s="52">
        <v>0</v>
      </c>
      <c r="E58" s="31">
        <v>193617.44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193617.44</v>
      </c>
      <c r="R58"/>
    </row>
    <row r="59" spans="1:19" ht="18.75" customHeight="1">
      <c r="A59" s="26" t="s">
        <v>60</v>
      </c>
      <c r="B59" s="52">
        <v>0</v>
      </c>
      <c r="C59" s="52">
        <v>0</v>
      </c>
      <c r="D59" s="52">
        <v>0</v>
      </c>
      <c r="E59" s="52">
        <v>0</v>
      </c>
      <c r="F59" s="31">
        <v>688515.72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3"/>
        <v>688515.72</v>
      </c>
      <c r="S59"/>
    </row>
    <row r="60" spans="1:20" ht="18.75" customHeight="1">
      <c r="A60" s="26" t="s">
        <v>61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1">
        <v>1018815.77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1018815.77</v>
      </c>
      <c r="T60"/>
    </row>
    <row r="61" spans="1:21" ht="18.75" customHeight="1">
      <c r="A61" s="26" t="s">
        <v>62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1">
        <v>725022.68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725022.68</v>
      </c>
      <c r="U61"/>
    </row>
    <row r="62" spans="1:22" ht="18.75" customHeight="1">
      <c r="A62" s="26" t="s">
        <v>63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31">
        <v>652810.85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652810.85</v>
      </c>
      <c r="V62"/>
    </row>
    <row r="63" spans="1:23" ht="18.75" customHeight="1">
      <c r="A63" s="26" t="s">
        <v>64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31">
        <v>866061.96</v>
      </c>
      <c r="L63" s="31">
        <v>794129.25</v>
      </c>
      <c r="M63" s="52">
        <v>0</v>
      </c>
      <c r="N63" s="52">
        <v>0</v>
      </c>
      <c r="O63" s="36">
        <f t="shared" si="13"/>
        <v>1660191.21</v>
      </c>
      <c r="P63"/>
      <c r="W63"/>
    </row>
    <row r="64" spans="1:25" ht="18.75" customHeight="1">
      <c r="A64" s="26" t="s">
        <v>65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31">
        <v>458758.52</v>
      </c>
      <c r="N64" s="52">
        <v>0</v>
      </c>
      <c r="O64" s="36">
        <f t="shared" si="13"/>
        <v>458758.52</v>
      </c>
      <c r="R64"/>
      <c r="Y64"/>
    </row>
    <row r="65" spans="1:26" ht="18.75" customHeight="1">
      <c r="A65" s="38" t="s">
        <v>66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>
        <v>231409.27</v>
      </c>
      <c r="O65" s="55">
        <f t="shared" si="13"/>
        <v>231409.27</v>
      </c>
      <c r="P65"/>
      <c r="S65"/>
      <c r="Z65"/>
    </row>
    <row r="66" spans="1:12" ht="21" customHeight="1">
      <c r="A66" s="56" t="s">
        <v>79</v>
      </c>
      <c r="B66" s="57"/>
      <c r="C66" s="57"/>
      <c r="D66"/>
      <c r="E66"/>
      <c r="F66"/>
      <c r="G66"/>
      <c r="H66" s="58"/>
      <c r="I66" s="58"/>
      <c r="J66"/>
      <c r="K66"/>
      <c r="L66"/>
    </row>
    <row r="67" spans="1:14" ht="15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2" ht="13.5">
      <c r="B68" s="57"/>
      <c r="C68" s="57"/>
      <c r="D68"/>
      <c r="E68"/>
      <c r="F68"/>
      <c r="G68"/>
      <c r="H68" s="58"/>
      <c r="I68" s="58"/>
      <c r="J68"/>
      <c r="K68"/>
      <c r="L68"/>
    </row>
    <row r="69" spans="2:12" ht="13.5">
      <c r="B69" s="57"/>
      <c r="C69" s="57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 s="59"/>
      <c r="I70" s="59"/>
      <c r="J70" s="60"/>
      <c r="K70" s="60"/>
      <c r="L70" s="60"/>
    </row>
    <row r="71" spans="2:12" ht="13.5">
      <c r="B71"/>
      <c r="C71">
        <v>970.02</v>
      </c>
      <c r="D71"/>
      <c r="E71"/>
      <c r="F71"/>
      <c r="G71"/>
      <c r="H71"/>
      <c r="I71"/>
      <c r="J71"/>
      <c r="K71"/>
      <c r="L71"/>
    </row>
    <row r="72" spans="2:12" ht="13.5">
      <c r="B72"/>
      <c r="C72">
        <v>733.32</v>
      </c>
      <c r="D72"/>
      <c r="E72"/>
      <c r="F72"/>
      <c r="G72"/>
      <c r="H72"/>
      <c r="I72"/>
      <c r="J72"/>
      <c r="K72"/>
      <c r="L72"/>
    </row>
    <row r="73" spans="2:12" ht="13.5">
      <c r="B73"/>
      <c r="C73">
        <v>645.14</v>
      </c>
      <c r="D73"/>
      <c r="E73"/>
      <c r="F73"/>
      <c r="G73"/>
      <c r="H73"/>
      <c r="I73"/>
      <c r="J73"/>
      <c r="K73"/>
      <c r="L73"/>
    </row>
    <row r="74" spans="2:12" ht="13.5">
      <c r="B74"/>
      <c r="C74">
        <v>185.65</v>
      </c>
      <c r="D74"/>
      <c r="E74"/>
      <c r="F74"/>
      <c r="G74"/>
      <c r="H74"/>
      <c r="I74"/>
      <c r="J74"/>
      <c r="K74"/>
      <c r="L74"/>
    </row>
    <row r="75" spans="3:11" ht="13.5">
      <c r="C75" s="1">
        <v>691.55</v>
      </c>
      <c r="K75"/>
    </row>
    <row r="76" spans="3:12" ht="13.5">
      <c r="C76" s="1">
        <v>988.59</v>
      </c>
      <c r="L76"/>
    </row>
    <row r="77" spans="3:13" ht="13.5">
      <c r="C77" s="1">
        <v>192.61</v>
      </c>
      <c r="M77"/>
    </row>
    <row r="78" spans="3:14" ht="13.5">
      <c r="C78" s="1">
        <v>742.6</v>
      </c>
      <c r="N78"/>
    </row>
    <row r="79" ht="13.5">
      <c r="C79" s="1">
        <v>647.46</v>
      </c>
    </row>
    <row r="80" ht="13.5">
      <c r="C80" s="1">
        <v>833.11</v>
      </c>
    </row>
    <row r="81" ht="13.5">
      <c r="C81" s="1">
        <v>754.2</v>
      </c>
    </row>
    <row r="82" ht="13.5">
      <c r="C82" s="1">
        <v>431.64</v>
      </c>
    </row>
    <row r="83" ht="13.5">
      <c r="C83" s="1">
        <v>229.73</v>
      </c>
    </row>
    <row r="105" spans="2:14" ht="13.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</sheetData>
  <sheetProtection/>
  <mergeCells count="6">
    <mergeCell ref="A1:O1"/>
    <mergeCell ref="A2:O2"/>
    <mergeCell ref="A4:A6"/>
    <mergeCell ref="B4:N4"/>
    <mergeCell ref="O4:O6"/>
    <mergeCell ref="A67:N67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2022-01-14T16:40:24Z</dcterms:modified>
  <cp:category/>
  <cp:version/>
  <cp:contentType/>
  <cp:contentStatus/>
</cp:coreProperties>
</file>