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<sst xmlns="http://schemas.openxmlformats.org/spreadsheetml/2006/main" count="83" uniqueCount="80">
  <si>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</si>
  <si>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</si>
  <si>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</si>
  <si>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</si>
  <si>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</si>
  <si>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</si>
  <si>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</si>
  <si>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</si>
  <si>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</si>
  <si>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</si>
  <si>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</si>
  <si>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</si>
  <si>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</si>
  <si>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</si>
  <si>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</si>
  <si>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</si>
  <si>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</si>
  <si>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</si>
  <si>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</si>
  <si>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</si>
  <si>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</si>
  <si>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</si>
  <si>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</si>
  <si>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</si>
  <si>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</si>
  <si>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</si>
  <si>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</si>
  <si>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</si>
  <si>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</si>
  <si>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</si>
  <si>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</si>
  <si>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</si>
  <si>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</si>
  <si>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</si>
  <si>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</si>
  <si>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</si>
  <si>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</si>
  <si>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</si>
  <si>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</si>
  <si>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</si>
  <si>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</si>
  <si>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</si>
  <si>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</si>
  <si>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</si>
  <si>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</si>
  <si>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</si>
  <si>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</si>
  <si>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</si>
  <si>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</si>
  <si>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</si>
  <si>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</si>
  <si>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</si>
  <si>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</si>
  <si>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</si>
  <si>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</si>
  <si>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</si>
  <si>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</si>
  <si>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</si>
  <si>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</si>
  <si>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</si>
  <si>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</si>
  <si>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</si>
  <si>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</si>
  <si>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</si>
  <si>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</si>
  <si>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</si>
  <si>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</si>
  <si>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</si>
  <si>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02/01/22 - VENCIMENTO 07/01/22</t>
  </si>
  <si>
    <t>2.1 Tarifa de Remuneração por Passageiro Transportado Gatilho Diesel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</si>
  <si>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</si>
  <si>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</si>
  <si>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</si>
  <si>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</si>
  <si>
    <t>4.1. Pelo Transporte de Passageiros (1 x (2 + 2.1))</t>
  </si>
  <si>
    <t>4.6. Remuneração SMGO</t>
  </si>
  <si>
    <t>4.7. Valor Frota Não Disponibilizada</t>
  </si>
  <si>
    <t>4.8. Ajuste Frota Operante</t>
  </si>
  <si>
    <t>4.9. Remuneração pelo Serviço Atende</t>
  </si>
  <si>
    <t>4. Remuneração Bruta do Operador (4.1 + 4.2 + 4.3 + 4.4 + 4.5 + 4.6 + 4.7 + 4.8+ 4.9)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</si>
</sst>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010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96780</v>
      </c>
      <c r="C7" s="9">
        <f t="shared" si="0"/>
        <v>69879</v>
      </c>
      <c r="D7" s="9">
        <f t="shared" si="0"/>
        <v>75007</v>
      </c>
      <c r="E7" s="9">
        <f t="shared" si="0"/>
        <v>13750</v>
      </c>
      <c r="F7" s="9">
        <f t="shared" si="0"/>
        <v>57394</v>
      </c>
      <c r="G7" s="9">
        <f t="shared" si="0"/>
        <v>80659</v>
      </c>
      <c r="H7" s="9">
        <f t="shared" si="0"/>
        <v>10021</v>
      </c>
      <c r="I7" s="9">
        <f t="shared" si="0"/>
        <v>64796</v>
      </c>
      <c r="J7" s="9">
        <f t="shared" si="0"/>
        <v>64422</v>
      </c>
      <c r="K7" s="9">
        <f t="shared" si="0"/>
        <v>98755</v>
      </c>
      <c r="L7" s="9">
        <f t="shared" si="0"/>
        <v>70510</v>
      </c>
      <c r="M7" s="9">
        <f t="shared" si="0"/>
        <v>30513</v>
      </c>
      <c r="N7" s="9">
        <f t="shared" si="0"/>
        <v>16448</v>
      </c>
      <c r="O7" s="9">
        <f t="shared" si="0"/>
        <v>748934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7382</v>
      </c>
      <c r="C8" s="11">
        <f t="shared" si="1"/>
        <v>6939</v>
      </c>
      <c r="D8" s="11">
        <f t="shared" si="1"/>
        <v>5875</v>
      </c>
      <c r="E8" s="11">
        <f t="shared" si="1"/>
        <v>749</v>
      </c>
      <c r="F8" s="11">
        <f t="shared" si="1"/>
        <v>4274</v>
      </c>
      <c r="G8" s="11">
        <f t="shared" si="1"/>
        <v>5529</v>
      </c>
      <c r="H8" s="11">
        <f t="shared" si="1"/>
        <v>764</v>
      </c>
      <c r="I8" s="11">
        <f t="shared" si="1"/>
        <v>6636</v>
      </c>
      <c r="J8" s="11">
        <f t="shared" si="1"/>
        <v>5540</v>
      </c>
      <c r="K8" s="11">
        <f t="shared" si="1"/>
        <v>5792</v>
      </c>
      <c r="L8" s="11">
        <f t="shared" si="1"/>
        <v>3950</v>
      </c>
      <c r="M8" s="11">
        <f t="shared" si="1"/>
        <v>1778</v>
      </c>
      <c r="N8" s="11">
        <f t="shared" si="1"/>
        <v>1343</v>
      </c>
      <c r="O8" s="11">
        <f t="shared" si="1"/>
        <v>56551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7382</v>
      </c>
      <c r="C9" s="11">
        <v>6939</v>
      </c>
      <c r="D9" s="11">
        <v>5875</v>
      </c>
      <c r="E9" s="11">
        <v>749</v>
      </c>
      <c r="F9" s="11">
        <v>4274</v>
      </c>
      <c r="G9" s="11">
        <v>5529</v>
      </c>
      <c r="H9" s="11">
        <v>764</v>
      </c>
      <c r="I9" s="11">
        <v>6630</v>
      </c>
      <c r="J9" s="11">
        <v>5540</v>
      </c>
      <c r="K9" s="11">
        <v>5789</v>
      </c>
      <c r="L9" s="11">
        <v>3950</v>
      </c>
      <c r="M9" s="11">
        <v>1777</v>
      </c>
      <c r="N9" s="11">
        <v>1340</v>
      </c>
      <c r="O9" s="11">
        <f>SUM(B9:N9)</f>
        <v>56538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3</v>
      </c>
      <c r="L10" s="13">
        <v>0</v>
      </c>
      <c r="M10" s="13">
        <v>1</v>
      </c>
      <c r="N10" s="13">
        <v>3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89398</v>
      </c>
      <c r="C11" s="13">
        <v>62940</v>
      </c>
      <c r="D11" s="13">
        <v>69132</v>
      </c>
      <c r="E11" s="13">
        <v>13001</v>
      </c>
      <c r="F11" s="13">
        <v>53120</v>
      </c>
      <c r="G11" s="13">
        <v>75130</v>
      </c>
      <c r="H11" s="13">
        <v>9257</v>
      </c>
      <c r="I11" s="13">
        <v>58160</v>
      </c>
      <c r="J11" s="13">
        <v>58882</v>
      </c>
      <c r="K11" s="13">
        <v>92963</v>
      </c>
      <c r="L11" s="13">
        <v>66560</v>
      </c>
      <c r="M11" s="13">
        <v>28735</v>
      </c>
      <c r="N11" s="13">
        <v>15105</v>
      </c>
      <c r="O11" s="11">
        <f>SUM(B11:N11)</f>
        <v>692383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0.1145</v>
      </c>
      <c r="C14" s="17">
        <v>0.1183</v>
      </c>
      <c r="D14" s="17">
        <v>0.1038</v>
      </c>
      <c r="E14" s="17">
        <v>0.1773</v>
      </c>
      <c r="F14" s="17">
        <v>0.1203</v>
      </c>
      <c r="G14" s="17">
        <v>0.099</v>
      </c>
      <c r="H14" s="17">
        <v>0.1329</v>
      </c>
      <c r="I14" s="17">
        <v>0.1175</v>
      </c>
      <c r="J14" s="17">
        <v>0.1182</v>
      </c>
      <c r="K14" s="17">
        <v>0.1117</v>
      </c>
      <c r="L14" s="17">
        <v>0.1272</v>
      </c>
      <c r="M14" s="17">
        <v>0.1467</v>
      </c>
      <c r="N14" s="17">
        <v>0.1326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1.63793001073143</v>
      </c>
      <c r="C16" s="19">
        <v>1.773969888891546</v>
      </c>
      <c r="D16" s="19">
        <v>1.679369577305178</v>
      </c>
      <c r="E16" s="19">
        <v>1.432429882380369</v>
      </c>
      <c r="F16" s="19">
        <v>2.004412496152556</v>
      </c>
      <c r="G16" s="19">
        <v>2.262275374214926</v>
      </c>
      <c r="H16" s="19">
        <v>2.883428017288348</v>
      </c>
      <c r="I16" s="19">
        <v>1.82847793997454</v>
      </c>
      <c r="J16" s="19">
        <v>1.833151397989968</v>
      </c>
      <c r="K16" s="19">
        <v>1.581360810487949</v>
      </c>
      <c r="L16" s="19">
        <v>1.717265931342754</v>
      </c>
      <c r="M16" s="19">
        <v>1.872786693653228</v>
      </c>
      <c r="N16" s="19">
        <v>1.802951001900229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79</v>
      </c>
      <c r="B18" s="24">
        <f>SUM(B19:B27)</f>
        <v>475208.55999999994</v>
      </c>
      <c r="C18" s="24">
        <f aca="true" t="shared" si="2" ref="C18:N18">SUM(C19:C27)</f>
        <v>362818.12</v>
      </c>
      <c r="D18" s="24">
        <f t="shared" si="2"/>
        <v>324157.72</v>
      </c>
      <c r="E18" s="24">
        <f t="shared" si="2"/>
        <v>90220.56</v>
      </c>
      <c r="F18" s="24">
        <f t="shared" si="2"/>
        <v>342340.8</v>
      </c>
      <c r="G18" s="24">
        <f t="shared" si="2"/>
        <v>454861.3</v>
      </c>
      <c r="H18" s="24">
        <f t="shared" si="2"/>
        <v>93883.13</v>
      </c>
      <c r="I18" s="24">
        <f t="shared" si="2"/>
        <v>359511.00000000006</v>
      </c>
      <c r="J18" s="24">
        <f t="shared" si="2"/>
        <v>342246.39999999997</v>
      </c>
      <c r="K18" s="24">
        <f t="shared" si="2"/>
        <v>442152.44000000006</v>
      </c>
      <c r="L18" s="24">
        <f t="shared" si="2"/>
        <v>395481.49000000005</v>
      </c>
      <c r="M18" s="24">
        <f t="shared" si="2"/>
        <v>220525.25</v>
      </c>
      <c r="N18" s="24">
        <f t="shared" si="2"/>
        <v>100235.95000000001</v>
      </c>
      <c r="O18" s="24">
        <f>O19+O20+O21+O22+O23+O24+O25+O26+O27</f>
        <v>4003642.7199999997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74</v>
      </c>
      <c r="B19" s="30">
        <f>ROUND((B13+B14)*B7,2)</f>
        <v>243546.87</v>
      </c>
      <c r="C19" s="30">
        <f aca="true" t="shared" si="3" ref="C19:N19">ROUND((C13+C14)*C7,2)</f>
        <v>181664.44</v>
      </c>
      <c r="D19" s="30">
        <f t="shared" si="3"/>
        <v>171015.96</v>
      </c>
      <c r="E19" s="30">
        <f t="shared" si="3"/>
        <v>53556.25</v>
      </c>
      <c r="F19" s="30">
        <f t="shared" si="3"/>
        <v>151675.12</v>
      </c>
      <c r="G19" s="30">
        <f t="shared" si="3"/>
        <v>175384.93</v>
      </c>
      <c r="H19" s="30">
        <f t="shared" si="3"/>
        <v>29255.31</v>
      </c>
      <c r="I19" s="30">
        <f t="shared" si="3"/>
        <v>167264.39</v>
      </c>
      <c r="J19" s="30">
        <f t="shared" si="3"/>
        <v>167265.28</v>
      </c>
      <c r="K19" s="30">
        <f t="shared" si="3"/>
        <v>242364.52</v>
      </c>
      <c r="L19" s="30">
        <f t="shared" si="3"/>
        <v>197033.14</v>
      </c>
      <c r="M19" s="30">
        <f t="shared" si="3"/>
        <v>98389.17</v>
      </c>
      <c r="N19" s="30">
        <f t="shared" si="3"/>
        <v>47908.09</v>
      </c>
      <c r="O19" s="30">
        <f aca="true" t="shared" si="4" ref="O19:O27">SUM(B19:N19)</f>
        <v>1926323.47</v>
      </c>
    </row>
    <row r="20" spans="1:23" ht="18.75" customHeight="1">
      <c r="A20" s="26" t="s">
        <v>34</v>
      </c>
      <c r="B20" s="30">
        <f>IF(B16&lt;&gt;0,ROUND((B16-1)*B19,2),0)</f>
        <v>155365.86</v>
      </c>
      <c r="C20" s="30">
        <f>IF(C16&lt;&gt;0,ROUND((C16-1)*C19,2),0)</f>
        <v>140602.81</v>
      </c>
      <c r="D20" s="30">
        <f>IF(D16&lt;&gt;0,ROUND((D16-1)*D19,2),0)</f>
        <v>116183.04</v>
      </c>
      <c r="E20" s="30">
        <f>IF(E16&lt;&gt;0,ROUND((E16-1)*E19,2),0)</f>
        <v>23159.32</v>
      </c>
      <c r="F20" s="30">
        <f>IF(F16&lt;&gt;0,ROUND((F16-1)*F19,2),0)</f>
        <v>152344.39</v>
      </c>
      <c r="G20" s="30">
        <f>IF(G16&lt;&gt;0,ROUND((G16-1)*G19,2),0)</f>
        <v>221384.08</v>
      </c>
      <c r="H20" s="30">
        <f>IF(H16&lt;&gt;0,ROUND((H16-1)*H19,2),0)</f>
        <v>55100.27</v>
      </c>
      <c r="I20" s="30">
        <f>IF(I16&lt;&gt;0,ROUND((I16-1)*I19,2),0)</f>
        <v>138574.86</v>
      </c>
      <c r="J20" s="30">
        <f>IF(J16&lt;&gt;0,ROUND((J16-1)*J19,2),0)</f>
        <v>139357.3</v>
      </c>
      <c r="K20" s="30">
        <f>IF(K16&lt;&gt;0,ROUND((K16-1)*K19,2),0)</f>
        <v>140901.23</v>
      </c>
      <c r="L20" s="30">
        <f>IF(L16&lt;&gt;0,ROUND((L16-1)*L19,2),0)</f>
        <v>141325.16</v>
      </c>
      <c r="M20" s="30">
        <f>IF(M16&lt;&gt;0,ROUND((M16-1)*M19,2),0)</f>
        <v>85872.76</v>
      </c>
      <c r="N20" s="30">
        <f>IF(N16&lt;&gt;0,ROUND((N16-1)*N19,2),0)</f>
        <v>38467.85</v>
      </c>
      <c r="O20" s="30">
        <f t="shared" si="4"/>
        <v>1548638.93</v>
      </c>
      <c r="W20" s="62"/>
    </row>
    <row r="21" spans="1:15" ht="18.75" customHeight="1">
      <c r="A21" s="26" t="s">
        <v>35</v>
      </c>
      <c r="B21" s="30">
        <v>20077.43</v>
      </c>
      <c r="C21" s="30">
        <v>15988.93</v>
      </c>
      <c r="D21" s="30">
        <v>10625.84</v>
      </c>
      <c r="E21" s="30">
        <v>4220.5</v>
      </c>
      <c r="F21" s="30">
        <v>12293.99</v>
      </c>
      <c r="G21" s="30">
        <v>18890.13</v>
      </c>
      <c r="H21" s="30">
        <v>2391.86</v>
      </c>
      <c r="I21" s="30">
        <v>15556.02</v>
      </c>
      <c r="J21" s="30">
        <v>13581.7</v>
      </c>
      <c r="K21" s="30">
        <v>20640.09</v>
      </c>
      <c r="L21" s="30">
        <v>19058.33</v>
      </c>
      <c r="M21" s="30">
        <v>8912.25</v>
      </c>
      <c r="N21" s="30">
        <v>4727.99</v>
      </c>
      <c r="O21" s="30">
        <f t="shared" si="4"/>
        <v>166965.06</v>
      </c>
    </row>
    <row r="22" spans="1:15" ht="18.75" customHeight="1">
      <c r="A22" s="26" t="s">
        <v>36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4"/>
        <v>22133.4</v>
      </c>
    </row>
    <row r="23" spans="1:15" ht="18.75" customHeight="1">
      <c r="A23" s="26" t="s">
        <v>37</v>
      </c>
      <c r="B23" s="30">
        <v>0</v>
      </c>
      <c r="C23" s="30">
        <v>0</v>
      </c>
      <c r="D23" s="30">
        <v>-3000.58</v>
      </c>
      <c r="E23" s="30">
        <v>0</v>
      </c>
      <c r="F23" s="30">
        <v>0</v>
      </c>
      <c r="G23" s="30">
        <v>0</v>
      </c>
      <c r="H23" s="30">
        <v>-1905.62</v>
      </c>
      <c r="I23" s="30">
        <v>0</v>
      </c>
      <c r="J23" s="30">
        <v>-1993.63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-6899.83</v>
      </c>
    </row>
    <row r="24" spans="1:15" ht="18.75" customHeight="1">
      <c r="A24" s="26" t="s">
        <v>75</v>
      </c>
      <c r="B24" s="30">
        <v>1009.47</v>
      </c>
      <c r="C24" s="30">
        <v>816.86</v>
      </c>
      <c r="D24" s="30">
        <v>710.11</v>
      </c>
      <c r="E24" s="30">
        <v>197.25</v>
      </c>
      <c r="F24" s="30">
        <v>761.17</v>
      </c>
      <c r="G24" s="30">
        <v>997.87</v>
      </c>
      <c r="H24" s="30">
        <v>206.54</v>
      </c>
      <c r="I24" s="30">
        <v>772.77</v>
      </c>
      <c r="J24" s="30">
        <v>765.81</v>
      </c>
      <c r="K24" s="30">
        <v>970.02</v>
      </c>
      <c r="L24" s="30">
        <v>858.63</v>
      </c>
      <c r="M24" s="30">
        <v>466.45</v>
      </c>
      <c r="N24" s="30">
        <v>227.44</v>
      </c>
      <c r="O24" s="30">
        <f t="shared" si="4"/>
        <v>8760.390000000001</v>
      </c>
    </row>
    <row r="25" spans="1:26" ht="18.75" customHeight="1">
      <c r="A25" s="26" t="s">
        <v>76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78</v>
      </c>
      <c r="B27" s="30">
        <v>52257.81</v>
      </c>
      <c r="C27" s="30">
        <v>20793.96</v>
      </c>
      <c r="D27" s="30">
        <v>27147.79</v>
      </c>
      <c r="E27" s="30">
        <v>7611.68</v>
      </c>
      <c r="F27" s="30">
        <v>23790.57</v>
      </c>
      <c r="G27" s="30">
        <v>36728.73</v>
      </c>
      <c r="H27" s="30">
        <v>7359.21</v>
      </c>
      <c r="I27" s="30">
        <v>35867.4</v>
      </c>
      <c r="J27" s="30">
        <v>21794.38</v>
      </c>
      <c r="K27" s="30">
        <v>35801.02</v>
      </c>
      <c r="L27" s="30">
        <v>35730.67</v>
      </c>
      <c r="M27" s="30">
        <v>25409.06</v>
      </c>
      <c r="N27" s="30">
        <v>7429.02</v>
      </c>
      <c r="O27" s="30">
        <f t="shared" si="4"/>
        <v>337721.3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38</v>
      </c>
      <c r="B29" s="30">
        <f aca="true" t="shared" si="5" ref="B29:O29">+B30+B32+B45+B46+B49-B50</f>
        <v>-38094.11</v>
      </c>
      <c r="C29" s="30">
        <f>+C30+C32+C45+C46+C49-C50</f>
        <v>-35073.869999999995</v>
      </c>
      <c r="D29" s="30">
        <f t="shared" si="5"/>
        <v>-40194.03</v>
      </c>
      <c r="E29" s="30">
        <f t="shared" si="5"/>
        <v>-4392.45</v>
      </c>
      <c r="F29" s="30">
        <f t="shared" si="5"/>
        <v>-32594.68</v>
      </c>
      <c r="G29" s="30">
        <f t="shared" si="5"/>
        <v>-29876.39</v>
      </c>
      <c r="H29" s="30">
        <f t="shared" si="5"/>
        <v>-9268.890000000001</v>
      </c>
      <c r="I29" s="30">
        <f t="shared" si="5"/>
        <v>-43178.4</v>
      </c>
      <c r="J29" s="30">
        <f t="shared" si="5"/>
        <v>-28634.38</v>
      </c>
      <c r="K29" s="30">
        <f t="shared" si="5"/>
        <v>-30865.539999999997</v>
      </c>
      <c r="L29" s="30">
        <f t="shared" si="5"/>
        <v>-22154.54</v>
      </c>
      <c r="M29" s="30">
        <f t="shared" si="5"/>
        <v>-10412.54</v>
      </c>
      <c r="N29" s="30">
        <f t="shared" si="5"/>
        <v>-7160.6</v>
      </c>
      <c r="O29" s="30">
        <f t="shared" si="5"/>
        <v>-331900.42</v>
      </c>
    </row>
    <row r="30" spans="1:15" ht="18.75" customHeight="1">
      <c r="A30" s="26" t="s">
        <v>39</v>
      </c>
      <c r="B30" s="31">
        <f>+B31</f>
        <v>-32480.8</v>
      </c>
      <c r="C30" s="31">
        <f>+C31</f>
        <v>-30531.6</v>
      </c>
      <c r="D30" s="31">
        <f aca="true" t="shared" si="6" ref="D30:O30">+D31</f>
        <v>-25850</v>
      </c>
      <c r="E30" s="31">
        <f t="shared" si="6"/>
        <v>-3295.6</v>
      </c>
      <c r="F30" s="31">
        <f t="shared" si="6"/>
        <v>-18805.6</v>
      </c>
      <c r="G30" s="31">
        <f t="shared" si="6"/>
        <v>-24327.6</v>
      </c>
      <c r="H30" s="31">
        <f t="shared" si="6"/>
        <v>-3361.6</v>
      </c>
      <c r="I30" s="31">
        <f t="shared" si="6"/>
        <v>-29172</v>
      </c>
      <c r="J30" s="31">
        <f t="shared" si="6"/>
        <v>-24376</v>
      </c>
      <c r="K30" s="31">
        <f t="shared" si="6"/>
        <v>-25471.6</v>
      </c>
      <c r="L30" s="31">
        <f t="shared" si="6"/>
        <v>-17380</v>
      </c>
      <c r="M30" s="31">
        <f t="shared" si="6"/>
        <v>-7818.8</v>
      </c>
      <c r="N30" s="31">
        <f t="shared" si="6"/>
        <v>-5896</v>
      </c>
      <c r="O30" s="31">
        <f t="shared" si="6"/>
        <v>-248767.2</v>
      </c>
    </row>
    <row r="31" spans="1:26" ht="18.75" customHeight="1">
      <c r="A31" s="27" t="s">
        <v>40</v>
      </c>
      <c r="B31" s="16">
        <f>ROUND((-B9)*$G$3,2)</f>
        <v>-32480.8</v>
      </c>
      <c r="C31" s="16">
        <f aca="true" t="shared" si="7" ref="C31:N31">ROUND((-C9)*$G$3,2)</f>
        <v>-30531.6</v>
      </c>
      <c r="D31" s="16">
        <f t="shared" si="7"/>
        <v>-25850</v>
      </c>
      <c r="E31" s="16">
        <f t="shared" si="7"/>
        <v>-3295.6</v>
      </c>
      <c r="F31" s="16">
        <f t="shared" si="7"/>
        <v>-18805.6</v>
      </c>
      <c r="G31" s="16">
        <f t="shared" si="7"/>
        <v>-24327.6</v>
      </c>
      <c r="H31" s="16">
        <f t="shared" si="7"/>
        <v>-3361.6</v>
      </c>
      <c r="I31" s="16">
        <f t="shared" si="7"/>
        <v>-29172</v>
      </c>
      <c r="J31" s="16">
        <f t="shared" si="7"/>
        <v>-24376</v>
      </c>
      <c r="K31" s="16">
        <f t="shared" si="7"/>
        <v>-25471.6</v>
      </c>
      <c r="L31" s="16">
        <f t="shared" si="7"/>
        <v>-17380</v>
      </c>
      <c r="M31" s="16">
        <f t="shared" si="7"/>
        <v>-7818.8</v>
      </c>
      <c r="N31" s="16">
        <f t="shared" si="7"/>
        <v>-5896</v>
      </c>
      <c r="O31" s="32">
        <f aca="true" t="shared" si="8" ref="O31:O50">SUM(B31:N31)</f>
        <v>-248767.2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-5613.31</v>
      </c>
      <c r="C32" s="31">
        <f aca="true" t="shared" si="9" ref="C32:O32">SUM(C33:C43)</f>
        <v>-4542.27</v>
      </c>
      <c r="D32" s="31">
        <f t="shared" si="9"/>
        <v>-12858.98</v>
      </c>
      <c r="E32" s="31">
        <f t="shared" si="9"/>
        <v>-1096.85</v>
      </c>
      <c r="F32" s="31">
        <f t="shared" si="9"/>
        <v>-13789.08</v>
      </c>
      <c r="G32" s="31">
        <f t="shared" si="9"/>
        <v>-5548.79</v>
      </c>
      <c r="H32" s="31">
        <f t="shared" si="9"/>
        <v>-5474.67</v>
      </c>
      <c r="I32" s="31">
        <f t="shared" si="9"/>
        <v>-14006.4</v>
      </c>
      <c r="J32" s="31">
        <f t="shared" si="9"/>
        <v>-4258.38</v>
      </c>
      <c r="K32" s="31">
        <f t="shared" si="9"/>
        <v>-5393.94</v>
      </c>
      <c r="L32" s="31">
        <f t="shared" si="9"/>
        <v>-4774.54</v>
      </c>
      <c r="M32" s="31">
        <f t="shared" si="9"/>
        <v>-2593.74</v>
      </c>
      <c r="N32" s="31">
        <f t="shared" si="9"/>
        <v>-1264.6</v>
      </c>
      <c r="O32" s="31">
        <f t="shared" si="9"/>
        <v>-81215.55</v>
      </c>
    </row>
    <row r="33" spans="1:26" ht="18.75" customHeight="1">
      <c r="A33" s="27" t="s">
        <v>42</v>
      </c>
      <c r="B33" s="33">
        <v>0</v>
      </c>
      <c r="C33" s="33">
        <v>0</v>
      </c>
      <c r="D33" s="33">
        <v>-8910.3</v>
      </c>
      <c r="E33" s="33">
        <v>0</v>
      </c>
      <c r="F33" s="33">
        <v>-9556.51</v>
      </c>
      <c r="G33" s="33">
        <v>0</v>
      </c>
      <c r="H33" s="33">
        <v>-4326.2</v>
      </c>
      <c r="I33" s="33">
        <v>-9709.31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-32502.32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47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48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49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50</v>
      </c>
      <c r="B41" s="33">
        <v>-5613.31</v>
      </c>
      <c r="C41" s="33">
        <v>-4542.27</v>
      </c>
      <c r="D41" s="33">
        <v>-3948.68</v>
      </c>
      <c r="E41" s="33">
        <v>-1096.85</v>
      </c>
      <c r="F41" s="33">
        <v>-4232.57</v>
      </c>
      <c r="G41" s="33">
        <v>-5548.79</v>
      </c>
      <c r="H41" s="33">
        <v>-1148.47</v>
      </c>
      <c r="I41" s="33">
        <v>-4297.09</v>
      </c>
      <c r="J41" s="33">
        <v>-4258.38</v>
      </c>
      <c r="K41" s="33">
        <v>-5393.94</v>
      </c>
      <c r="L41" s="33">
        <v>-4774.54</v>
      </c>
      <c r="M41" s="33">
        <v>-2593.74</v>
      </c>
      <c r="N41" s="33">
        <v>-1264.6</v>
      </c>
      <c r="O41" s="33">
        <f>SUM(B41:N41)</f>
        <v>-48713.23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71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72</v>
      </c>
      <c r="B45" s="35">
        <v>0</v>
      </c>
      <c r="C45" s="35">
        <v>0</v>
      </c>
      <c r="D45" s="35">
        <v>-1485.05</v>
      </c>
      <c r="E45" s="35">
        <v>0</v>
      </c>
      <c r="F45" s="35">
        <v>0</v>
      </c>
      <c r="G45" s="35">
        <v>0</v>
      </c>
      <c r="H45" s="35">
        <v>-432.62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8"/>
        <v>-1917.67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8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>+B18+B29</f>
        <v>437114.44999999995</v>
      </c>
      <c r="C48" s="36">
        <f>+C18+C29</f>
        <v>327744.25</v>
      </c>
      <c r="D48" s="36">
        <f>+D18+D29</f>
        <v>283963.68999999994</v>
      </c>
      <c r="E48" s="36">
        <f>+E18+E29</f>
        <v>85828.11</v>
      </c>
      <c r="F48" s="36">
        <f>+F18+F29</f>
        <v>309746.12</v>
      </c>
      <c r="G48" s="36">
        <f>+G18+G29</f>
        <v>424984.91</v>
      </c>
      <c r="H48" s="36">
        <f>+H18+H29</f>
        <v>84614.24</v>
      </c>
      <c r="I48" s="36">
        <f>+I18+I29</f>
        <v>316332.60000000003</v>
      </c>
      <c r="J48" s="36">
        <f>+J18+J29</f>
        <v>313612.01999999996</v>
      </c>
      <c r="K48" s="36">
        <f>+K18+K29</f>
        <v>411286.9000000001</v>
      </c>
      <c r="L48" s="36">
        <f>+L18+L29</f>
        <v>373326.95000000007</v>
      </c>
      <c r="M48" s="36">
        <f>+M18+M29</f>
        <v>210112.71</v>
      </c>
      <c r="N48" s="36">
        <f>+N18+N29</f>
        <v>93075.35</v>
      </c>
      <c r="O48" s="36">
        <f>SUM(B48:N48)</f>
        <v>3671742.3000000003</v>
      </c>
      <c r="P48"/>
      <c r="Q48" s="43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8"/>
        <v>0</v>
      </c>
      <c r="P49"/>
      <c r="Q49"/>
      <c r="R49"/>
      <c r="S49"/>
    </row>
    <row r="50" spans="1:19" ht="18.75" customHeight="1">
      <c r="A50" s="37" t="s">
        <v>54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8"/>
        <v>0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55</v>
      </c>
      <c r="B54" s="51">
        <f aca="true" t="shared" si="10" ref="B54:O54">SUM(B55:B65)</f>
        <v>437114.45</v>
      </c>
      <c r="C54" s="51">
        <f t="shared" si="10"/>
        <v>327744.24</v>
      </c>
      <c r="D54" s="51">
        <f t="shared" si="10"/>
        <v>283963.69</v>
      </c>
      <c r="E54" s="51">
        <f t="shared" si="10"/>
        <v>85828.11</v>
      </c>
      <c r="F54" s="51">
        <f t="shared" si="10"/>
        <v>309746.12</v>
      </c>
      <c r="G54" s="51">
        <f t="shared" si="10"/>
        <v>424984.9</v>
      </c>
      <c r="H54" s="51">
        <f t="shared" si="10"/>
        <v>84614.23</v>
      </c>
      <c r="I54" s="51">
        <f t="shared" si="10"/>
        <v>316332.6</v>
      </c>
      <c r="J54" s="51">
        <f t="shared" si="10"/>
        <v>313612.02</v>
      </c>
      <c r="K54" s="51">
        <f t="shared" si="10"/>
        <v>411286.91</v>
      </c>
      <c r="L54" s="51">
        <f t="shared" si="10"/>
        <v>373326.96</v>
      </c>
      <c r="M54" s="51">
        <f t="shared" si="10"/>
        <v>210112.7</v>
      </c>
      <c r="N54" s="51">
        <f t="shared" si="10"/>
        <v>93075.34</v>
      </c>
      <c r="O54" s="36">
        <f t="shared" si="10"/>
        <v>3671742.27</v>
      </c>
      <c r="Q54"/>
    </row>
    <row r="55" spans="1:18" ht="18.75" customHeight="1">
      <c r="A55" s="26" t="s">
        <v>56</v>
      </c>
      <c r="B55" s="51">
        <v>363298.95</v>
      </c>
      <c r="C55" s="51">
        <v>237040.43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600339.38</v>
      </c>
      <c r="P55"/>
      <c r="Q55"/>
      <c r="R55" s="43"/>
    </row>
    <row r="56" spans="1:16" ht="18.75" customHeight="1">
      <c r="A56" s="26" t="s">
        <v>57</v>
      </c>
      <c r="B56" s="51">
        <v>73815.5</v>
      </c>
      <c r="C56" s="51">
        <v>90703.81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1" ref="O56:O65">SUM(B56:N56)</f>
        <v>164519.31</v>
      </c>
      <c r="P56"/>
    </row>
    <row r="57" spans="1:17" ht="18.75" customHeight="1">
      <c r="A57" s="26" t="s">
        <v>58</v>
      </c>
      <c r="B57" s="52">
        <v>0</v>
      </c>
      <c r="C57" s="52">
        <v>0</v>
      </c>
      <c r="D57" s="31">
        <v>283963.69</v>
      </c>
      <c r="E57" s="52">
        <v>0</v>
      </c>
      <c r="F57" s="52">
        <v>0</v>
      </c>
      <c r="G57" s="52">
        <v>0</v>
      </c>
      <c r="H57" s="51">
        <v>84614.23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1"/>
        <v>368577.92</v>
      </c>
      <c r="Q57"/>
    </row>
    <row r="58" spans="1:18" ht="18.75" customHeight="1">
      <c r="A58" s="26" t="s">
        <v>59</v>
      </c>
      <c r="B58" s="52">
        <v>0</v>
      </c>
      <c r="C58" s="52">
        <v>0</v>
      </c>
      <c r="D58" s="52">
        <v>0</v>
      </c>
      <c r="E58" s="31">
        <v>85828.11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1"/>
        <v>85828.11</v>
      </c>
      <c r="R58"/>
    </row>
    <row r="59" spans="1:19" ht="18.75" customHeight="1">
      <c r="A59" s="26" t="s">
        <v>60</v>
      </c>
      <c r="B59" s="52">
        <v>0</v>
      </c>
      <c r="C59" s="52">
        <v>0</v>
      </c>
      <c r="D59" s="52">
        <v>0</v>
      </c>
      <c r="E59" s="52">
        <v>0</v>
      </c>
      <c r="F59" s="31">
        <v>309746.12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1"/>
        <v>309746.12</v>
      </c>
      <c r="S59"/>
    </row>
    <row r="60" spans="1:20" ht="18.75" customHeight="1">
      <c r="A60" s="26" t="s">
        <v>61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424984.9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1"/>
        <v>424984.9</v>
      </c>
      <c r="T60"/>
    </row>
    <row r="61" spans="1:21" ht="18.75" customHeight="1">
      <c r="A61" s="26" t="s">
        <v>62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316332.6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1"/>
        <v>316332.6</v>
      </c>
      <c r="U61"/>
    </row>
    <row r="62" spans="1:22" ht="18.75" customHeight="1">
      <c r="A62" s="26" t="s">
        <v>63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313612.02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1"/>
        <v>313612.02</v>
      </c>
      <c r="V62"/>
    </row>
    <row r="63" spans="1:23" ht="18.75" customHeight="1">
      <c r="A63" s="26" t="s">
        <v>64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411286.91</v>
      </c>
      <c r="L63" s="31">
        <v>373326.96</v>
      </c>
      <c r="M63" s="52">
        <v>0</v>
      </c>
      <c r="N63" s="52"/>
      <c r="O63" s="36">
        <f t="shared" si="11"/>
        <v>784613.87</v>
      </c>
      <c r="P63"/>
      <c r="W63"/>
    </row>
    <row r="64" spans="1:25" ht="18.75" customHeight="1">
      <c r="A64" s="26" t="s">
        <v>65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210112.7</v>
      </c>
      <c r="N64" s="52">
        <v>0</v>
      </c>
      <c r="O64" s="36">
        <f t="shared" si="11"/>
        <v>210112.7</v>
      </c>
      <c r="R64"/>
      <c r="Y64"/>
    </row>
    <row r="65" spans="1:26" ht="18.75" customHeight="1">
      <c r="A65" s="38" t="s">
        <v>66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93075.34</v>
      </c>
      <c r="O65" s="55">
        <f t="shared" si="11"/>
        <v>93075.34</v>
      </c>
      <c r="P65"/>
      <c r="S65"/>
      <c r="Z65"/>
    </row>
    <row r="66" spans="1:12" ht="21" customHeight="1">
      <c r="A66" s="56" t="s">
        <v>73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2022-01-07T20:13:49Z</dcterms:modified>
  <cp:category/>
  <cp:version/>
  <cp:contentType/>
  <cp:contentStatus/>
</cp:coreProperties>
</file>