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tabRatio="605" activeTab="0"/>
  </bookViews>
  <sheets>
    <sheet name="detalhamento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<sst xmlns="http://schemas.openxmlformats.org/spreadsheetml/2006/main" count="83" uniqueCount="80">
  <si>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</si>
  <si>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</si>
  <si>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</si>
  <si>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</si>
  <si>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</si>
  <si>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</si>
  <si>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</si>
  <si>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</si>
  <si>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</si>
  <si>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</si>
  <si>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</si>
  <si>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</si>
  <si>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</si>
  <si>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</si>
  <si>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</si>
  <si>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</si>
  <si>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</si>
  <si>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</si>
  <si>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</si>
  <si>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</si>
  <si>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</si>
  <si>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</si>
  <si>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</si>
  <si>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</si>
  <si>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</si>
  <si>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</si>
  <si>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</si>
  <si>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</si>
  <si>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</si>
  <si>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</si>
  <si>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</si>
  <si>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</si>
  <si>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</si>
  <si>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</si>
  <si>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</si>
  <si>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</si>
  <si>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</si>
  <si>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</si>
  <si>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</si>
  <si>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</si>
  <si>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</si>
  <si>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</si>
  <si>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</si>
  <si>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</si>
  <si>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</si>
  <si>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</si>
  <si>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</si>
  <si>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</si>
  <si>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</si>
  <si>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</si>
  <si>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</si>
  <si>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</si>
  <si>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</si>
  <si>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</si>
  <si>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</si>
  <si>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</si>
  <si>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</si>
  <si>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</si>
  <si>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</si>
  <si>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</si>
  <si>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</si>
  <si>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</si>
  <si>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</si>
  <si>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</si>
  <si>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</si>
  <si>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</si>
  <si>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</si>
  <si>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</si>
  <si>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 Remuneração Bruta do Operador (4.1 + 4.2 + 4.3 + 4.4 + 4.5 + 4.6 + 4.7 + 4.8)</t>
  </si>
  <si>
    <t>OPERAÇÃO 01/01/22 - VENCIMENTO 07/01/22</t>
  </si>
  <si>
    <t>2.1 Tarifa de Remuneração por Passageiro Transportado Gatilho Diesel</t>
  </si>
  <si>
    <t>4.1. Pelo Transporte de Passageiros (1 x (2 + 2.1))</t>
  </si>
  <si>
    <t>5.2.10. Maggi Adm. de Consórcios LTDA</t>
  </si>
  <si>
    <t>5.2.11. Amortização do Investimento</t>
  </si>
  <si>
    <t>5.3. Revisão de Remuneração pelo Transporte Coletivo(1)</t>
  </si>
  <si>
    <t>Nota: (1) Revisões do período de 19/03 a 03/12/20, lotes D3 e D7.</t>
  </si>
  <si>
    <t>4.6. Remuneração SMGO</t>
  </si>
  <si>
    <t>4.7. Valor Frota Não Disponibilizada</t>
  </si>
  <si>
    <t>4.8. Ajuste Frota Operante</t>
  </si>
  <si>
    <t>4.9. Remuneração pelo Serviço Atende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</si>
</sst>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ocaldedistribuicao-0201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65437</v>
      </c>
      <c r="C7" s="9">
        <f t="shared" si="0"/>
        <v>43369</v>
      </c>
      <c r="D7" s="9">
        <f t="shared" si="0"/>
        <v>47149</v>
      </c>
      <c r="E7" s="9">
        <f t="shared" si="0"/>
        <v>8691</v>
      </c>
      <c r="F7" s="9">
        <f t="shared" si="0"/>
        <v>36389</v>
      </c>
      <c r="G7" s="9">
        <f t="shared" si="0"/>
        <v>48446</v>
      </c>
      <c r="H7" s="9">
        <f t="shared" si="0"/>
        <v>5835</v>
      </c>
      <c r="I7" s="9">
        <f t="shared" si="0"/>
        <v>40352</v>
      </c>
      <c r="J7" s="9">
        <f t="shared" si="0"/>
        <v>40778</v>
      </c>
      <c r="K7" s="9">
        <f t="shared" si="0"/>
        <v>67901</v>
      </c>
      <c r="L7" s="9">
        <f t="shared" si="0"/>
        <v>43658</v>
      </c>
      <c r="M7" s="9">
        <f t="shared" si="0"/>
        <v>19327</v>
      </c>
      <c r="N7" s="9">
        <f t="shared" si="0"/>
        <v>9840</v>
      </c>
      <c r="O7" s="9">
        <f t="shared" si="0"/>
        <v>477172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6288</v>
      </c>
      <c r="C8" s="11">
        <f t="shared" si="1"/>
        <v>5136</v>
      </c>
      <c r="D8" s="11">
        <f t="shared" si="1"/>
        <v>4141</v>
      </c>
      <c r="E8" s="11">
        <f t="shared" si="1"/>
        <v>560</v>
      </c>
      <c r="F8" s="11">
        <f t="shared" si="1"/>
        <v>3069</v>
      </c>
      <c r="G8" s="11">
        <f t="shared" si="1"/>
        <v>3475</v>
      </c>
      <c r="H8" s="11">
        <f t="shared" si="1"/>
        <v>590</v>
      </c>
      <c r="I8" s="11">
        <f t="shared" si="1"/>
        <v>4614</v>
      </c>
      <c r="J8" s="11">
        <f t="shared" si="1"/>
        <v>3900</v>
      </c>
      <c r="K8" s="11">
        <f t="shared" si="1"/>
        <v>4920</v>
      </c>
      <c r="L8" s="11">
        <f t="shared" si="1"/>
        <v>2762</v>
      </c>
      <c r="M8" s="11">
        <f t="shared" si="1"/>
        <v>1362</v>
      </c>
      <c r="N8" s="11">
        <f t="shared" si="1"/>
        <v>874</v>
      </c>
      <c r="O8" s="11">
        <f t="shared" si="1"/>
        <v>41691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6288</v>
      </c>
      <c r="C9" s="11">
        <v>5136</v>
      </c>
      <c r="D9" s="11">
        <v>4141</v>
      </c>
      <c r="E9" s="11">
        <v>560</v>
      </c>
      <c r="F9" s="11">
        <v>3069</v>
      </c>
      <c r="G9" s="11">
        <v>3475</v>
      </c>
      <c r="H9" s="11">
        <v>590</v>
      </c>
      <c r="I9" s="11">
        <v>4613</v>
      </c>
      <c r="J9" s="11">
        <v>3900</v>
      </c>
      <c r="K9" s="11">
        <v>4917</v>
      </c>
      <c r="L9" s="11">
        <v>2762</v>
      </c>
      <c r="M9" s="11">
        <v>1361</v>
      </c>
      <c r="N9" s="11">
        <v>870</v>
      </c>
      <c r="O9" s="11">
        <f>SUM(B9:N9)</f>
        <v>41682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1</v>
      </c>
      <c r="J10" s="13">
        <v>0</v>
      </c>
      <c r="K10" s="13">
        <v>3</v>
      </c>
      <c r="L10" s="13">
        <v>0</v>
      </c>
      <c r="M10" s="13">
        <v>1</v>
      </c>
      <c r="N10" s="13">
        <v>4</v>
      </c>
      <c r="O10" s="11">
        <f>SUM(B10:N10)</f>
        <v>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59149</v>
      </c>
      <c r="C11" s="13">
        <v>38233</v>
      </c>
      <c r="D11" s="13">
        <v>43008</v>
      </c>
      <c r="E11" s="13">
        <v>8131</v>
      </c>
      <c r="F11" s="13">
        <v>33320</v>
      </c>
      <c r="G11" s="13">
        <v>44971</v>
      </c>
      <c r="H11" s="13">
        <v>5245</v>
      </c>
      <c r="I11" s="13">
        <v>35738</v>
      </c>
      <c r="J11" s="13">
        <v>36878</v>
      </c>
      <c r="K11" s="13">
        <v>62981</v>
      </c>
      <c r="L11" s="13">
        <v>40896</v>
      </c>
      <c r="M11" s="13">
        <v>17965</v>
      </c>
      <c r="N11" s="13">
        <v>8966</v>
      </c>
      <c r="O11" s="11">
        <f>SUM(B11:N11)</f>
        <v>435481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2.402</v>
      </c>
      <c r="C13" s="17">
        <v>2.4814</v>
      </c>
      <c r="D13" s="17">
        <v>2.1762</v>
      </c>
      <c r="E13" s="17">
        <v>3.7177</v>
      </c>
      <c r="F13" s="17">
        <v>2.5224</v>
      </c>
      <c r="G13" s="17">
        <v>2.0754</v>
      </c>
      <c r="H13" s="17">
        <v>2.7865</v>
      </c>
      <c r="I13" s="17">
        <v>2.4639</v>
      </c>
      <c r="J13" s="17">
        <v>2.4782</v>
      </c>
      <c r="K13" s="17">
        <v>2.3425</v>
      </c>
      <c r="L13" s="17">
        <v>2.6672</v>
      </c>
      <c r="M13" s="17">
        <v>3.0778</v>
      </c>
      <c r="N13" s="17">
        <v>2.7801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26" t="s">
        <v>70</v>
      </c>
      <c r="B14" s="17">
        <v>0.1145</v>
      </c>
      <c r="C14" s="17">
        <v>0.1183</v>
      </c>
      <c r="D14" s="17">
        <v>0.1038</v>
      </c>
      <c r="E14" s="17">
        <v>0.1773</v>
      </c>
      <c r="F14" s="17">
        <v>0.1203</v>
      </c>
      <c r="G14" s="17">
        <v>0.099</v>
      </c>
      <c r="H14" s="17">
        <v>0.1329</v>
      </c>
      <c r="I14" s="17">
        <v>0.1175</v>
      </c>
      <c r="J14" s="17">
        <v>0.1182</v>
      </c>
      <c r="K14" s="17">
        <v>0.1117</v>
      </c>
      <c r="L14" s="17">
        <v>0.1272</v>
      </c>
      <c r="M14" s="17">
        <v>0.1467</v>
      </c>
      <c r="N14" s="17">
        <v>0.1326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1.632697024186625</v>
      </c>
      <c r="C16" s="19">
        <v>1.770227307129011</v>
      </c>
      <c r="D16" s="19">
        <v>1.624436899738622</v>
      </c>
      <c r="E16" s="19">
        <v>1.432429882380369</v>
      </c>
      <c r="F16" s="19">
        <v>1.990296869353081</v>
      </c>
      <c r="G16" s="19">
        <v>2.246537733466483</v>
      </c>
      <c r="H16" s="19">
        <v>2.808856567264361</v>
      </c>
      <c r="I16" s="19">
        <v>1.840507363881953</v>
      </c>
      <c r="J16" s="19">
        <v>1.807572568180328</v>
      </c>
      <c r="K16" s="19">
        <v>1.564447872550829</v>
      </c>
      <c r="L16" s="19">
        <v>1.682503452369167</v>
      </c>
      <c r="M16" s="19">
        <v>1.859409572544499</v>
      </c>
      <c r="N16" s="19">
        <v>1.81505134832151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68</v>
      </c>
      <c r="B18" s="24">
        <f>B19+B20+B21+B22+B23+B24+B25+B26+B27</f>
        <v>344956.37999999995</v>
      </c>
      <c r="C18" s="24">
        <f aca="true" t="shared" si="2" ref="C18:N18">C19+C20+C21+C22+C23+C24+C25+C26+C27</f>
        <v>240339.69999999998</v>
      </c>
      <c r="D18" s="24">
        <f t="shared" si="2"/>
        <v>210933.77000000005</v>
      </c>
      <c r="E18" s="24">
        <f t="shared" si="2"/>
        <v>62071.979999999996</v>
      </c>
      <c r="F18" s="24">
        <f t="shared" si="2"/>
        <v>229305.58000000002</v>
      </c>
      <c r="G18" s="24">
        <f t="shared" si="2"/>
        <v>294665.56</v>
      </c>
      <c r="H18" s="24">
        <f t="shared" si="2"/>
        <v>57112.99999999999</v>
      </c>
      <c r="I18" s="24">
        <f t="shared" si="2"/>
        <v>245149.97</v>
      </c>
      <c r="J18" s="24">
        <f t="shared" si="2"/>
        <v>226463.91999999998</v>
      </c>
      <c r="K18" s="24">
        <f t="shared" si="2"/>
        <v>319106.54000000004</v>
      </c>
      <c r="L18" s="24">
        <f t="shared" si="2"/>
        <v>261784.47999999998</v>
      </c>
      <c r="M18" s="24">
        <f t="shared" si="2"/>
        <v>152148.98</v>
      </c>
      <c r="N18" s="24">
        <f t="shared" si="2"/>
        <v>65707.37000000001</v>
      </c>
      <c r="O18" s="24">
        <f>SUM(O19:O27)</f>
        <v>2709747.2299999995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71</v>
      </c>
      <c r="B19" s="30">
        <f>ROUND(((B13+B14)*B7),2)</f>
        <v>164672.21</v>
      </c>
      <c r="C19" s="30">
        <f>ROUND(((C13+C14)*C7),2)</f>
        <v>112746.39</v>
      </c>
      <c r="D19" s="30">
        <f>ROUND(((D13+D14)*D7),2)</f>
        <v>107499.72</v>
      </c>
      <c r="E19" s="30">
        <f>ROUND(((E13+E14)*E7),2)</f>
        <v>33851.45</v>
      </c>
      <c r="F19" s="30">
        <f>ROUND(((F13+F14)*F7),2)</f>
        <v>96165.21</v>
      </c>
      <c r="G19" s="30">
        <f>ROUND(((G13+G14)*G7),2)</f>
        <v>105340.98</v>
      </c>
      <c r="H19" s="30">
        <f>ROUND(((H13+H14)*H7),2)</f>
        <v>17034.7</v>
      </c>
      <c r="I19" s="30">
        <f>ROUND(((I13+I14)*I7),2)</f>
        <v>104164.65</v>
      </c>
      <c r="J19" s="30">
        <f>ROUND(((J13+J14)*J7),2)</f>
        <v>105876</v>
      </c>
      <c r="K19" s="30">
        <f>ROUND(((K13+K14)*K7),2)</f>
        <v>166642.63</v>
      </c>
      <c r="L19" s="30">
        <f>ROUND(((L13+L14)*L7),2)</f>
        <v>121997.92</v>
      </c>
      <c r="M19" s="30">
        <f>ROUND(((M13+M14)*M7),2)</f>
        <v>62319.91</v>
      </c>
      <c r="N19" s="30">
        <f>ROUND(((N13+N14)*N7),2)</f>
        <v>28660.97</v>
      </c>
      <c r="O19" s="30">
        <f>SUM(B19:N19)</f>
        <v>1226972.7399999998</v>
      </c>
    </row>
    <row r="20" spans="1:23" ht="18.75" customHeight="1">
      <c r="A20" s="26" t="s">
        <v>34</v>
      </c>
      <c r="B20" s="30">
        <f>IF(B16&lt;&gt;0,ROUND((B16-1)*B19,2),0)</f>
        <v>104187.62</v>
      </c>
      <c r="C20" s="30">
        <f>IF(C16&lt;&gt;0,ROUND((C16-1)*C19,2),0)</f>
        <v>86840.35</v>
      </c>
      <c r="D20" s="30">
        <f>IF(D16&lt;&gt;0,ROUND((D16-1)*D19,2),0)</f>
        <v>67126.79</v>
      </c>
      <c r="E20" s="30">
        <f>IF(E16&lt;&gt;0,ROUND((E16-1)*E19,2),0)</f>
        <v>14638.38</v>
      </c>
      <c r="F20" s="30">
        <f>IF(F16&lt;&gt;0,ROUND((F16-1)*F19,2),0)</f>
        <v>95232.11</v>
      </c>
      <c r="G20" s="30">
        <f>IF(G16&lt;&gt;0,ROUND((G16-1)*G19,2),0)</f>
        <v>131311.51</v>
      </c>
      <c r="H20" s="30">
        <f>IF(H16&lt;&gt;0,ROUND((H16-1)*H19,2),0)</f>
        <v>30813.33</v>
      </c>
      <c r="I20" s="30">
        <f>IF(I16&lt;&gt;0,ROUND((I16-1)*I19,2),0)</f>
        <v>87551.16</v>
      </c>
      <c r="J20" s="30">
        <f>IF(J16&lt;&gt;0,ROUND((J16-1)*J19,2),0)</f>
        <v>85502.55</v>
      </c>
      <c r="K20" s="30">
        <f>IF(K16&lt;&gt;0,ROUND((K16-1)*K19,2),0)</f>
        <v>94061.08</v>
      </c>
      <c r="L20" s="30">
        <f>IF(L16&lt;&gt;0,ROUND((L16-1)*L19,2),0)</f>
        <v>83264</v>
      </c>
      <c r="M20" s="30">
        <f>IF(M16&lt;&gt;0,ROUND((M16-1)*M19,2),0)</f>
        <v>53558.33</v>
      </c>
      <c r="N20" s="30">
        <f>IF(N16&lt;&gt;0,ROUND((N16-1)*N19,2),0)</f>
        <v>23360.16</v>
      </c>
      <c r="O20" s="30">
        <f>SUM(B20:N20)</f>
        <v>957447.37</v>
      </c>
      <c r="W20" s="62"/>
    </row>
    <row r="21" spans="1:15" ht="18.75" customHeight="1">
      <c r="A21" s="26" t="s">
        <v>35</v>
      </c>
      <c r="B21" s="30">
        <v>19815.49</v>
      </c>
      <c r="C21" s="30">
        <v>16202.62</v>
      </c>
      <c r="D21" s="30">
        <v>10011.51</v>
      </c>
      <c r="E21" s="30">
        <v>4295.34</v>
      </c>
      <c r="F21" s="30">
        <v>11890.25</v>
      </c>
      <c r="G21" s="30">
        <v>18864.28</v>
      </c>
      <c r="H21" s="30">
        <v>2152.49</v>
      </c>
      <c r="I21" s="30">
        <v>15325.39</v>
      </c>
      <c r="J21" s="30">
        <v>13059.5</v>
      </c>
      <c r="K21" s="30">
        <v>20088.93</v>
      </c>
      <c r="L21" s="30">
        <v>18487.87</v>
      </c>
      <c r="M21" s="30">
        <v>8921.99</v>
      </c>
      <c r="N21" s="30">
        <v>4563.54</v>
      </c>
      <c r="O21" s="30">
        <f>SUM(B21:N21)</f>
        <v>163679.2</v>
      </c>
    </row>
    <row r="22" spans="1:15" ht="18.75" customHeight="1">
      <c r="A22" s="26" t="s">
        <v>36</v>
      </c>
      <c r="B22" s="30">
        <v>2951.12</v>
      </c>
      <c r="C22" s="30">
        <v>2951.12</v>
      </c>
      <c r="D22" s="30">
        <v>1475.56</v>
      </c>
      <c r="E22" s="30">
        <v>1475.56</v>
      </c>
      <c r="F22" s="30">
        <v>1475.56</v>
      </c>
      <c r="G22" s="30">
        <v>1475.56</v>
      </c>
      <c r="H22" s="30">
        <v>1475.56</v>
      </c>
      <c r="I22" s="30">
        <v>1475.56</v>
      </c>
      <c r="J22" s="30">
        <v>1475.56</v>
      </c>
      <c r="K22" s="30">
        <v>1475.56</v>
      </c>
      <c r="L22" s="30">
        <v>1475.56</v>
      </c>
      <c r="M22" s="30">
        <v>1475.56</v>
      </c>
      <c r="N22" s="30">
        <v>1475.56</v>
      </c>
      <c r="O22" s="30">
        <f>SUM(B22:N22)</f>
        <v>22133.4</v>
      </c>
    </row>
    <row r="23" spans="1:15" ht="18.75" customHeight="1">
      <c r="A23" s="26" t="s">
        <v>37</v>
      </c>
      <c r="B23" s="30">
        <v>0</v>
      </c>
      <c r="C23" s="30">
        <v>0</v>
      </c>
      <c r="D23" s="30">
        <v>-3000.58</v>
      </c>
      <c r="E23" s="30">
        <v>0</v>
      </c>
      <c r="F23" s="30">
        <v>0</v>
      </c>
      <c r="G23" s="30">
        <v>0</v>
      </c>
      <c r="H23" s="30">
        <v>-1905.62</v>
      </c>
      <c r="I23" s="30">
        <v>0</v>
      </c>
      <c r="J23" s="30">
        <v>-1993.63</v>
      </c>
      <c r="K23" s="30">
        <v>0</v>
      </c>
      <c r="L23" s="30">
        <v>0</v>
      </c>
      <c r="M23" s="30">
        <v>0</v>
      </c>
      <c r="N23" s="30">
        <v>0</v>
      </c>
      <c r="O23" s="30">
        <f>SUM(B23:N23)</f>
        <v>-6899.83</v>
      </c>
    </row>
    <row r="24" spans="1:15" ht="18.75" customHeight="1">
      <c r="A24" s="26" t="s">
        <v>76</v>
      </c>
      <c r="B24" s="30">
        <v>1072.13</v>
      </c>
      <c r="C24" s="30">
        <v>805.26</v>
      </c>
      <c r="D24" s="30">
        <v>672.98</v>
      </c>
      <c r="E24" s="30">
        <v>199.57</v>
      </c>
      <c r="F24" s="30">
        <v>751.88</v>
      </c>
      <c r="G24" s="30">
        <v>944.5</v>
      </c>
      <c r="H24" s="30">
        <v>183.33</v>
      </c>
      <c r="I24" s="30">
        <v>765.81</v>
      </c>
      <c r="J24" s="30">
        <v>749.56</v>
      </c>
      <c r="K24" s="30">
        <v>1037.32</v>
      </c>
      <c r="L24" s="30">
        <v>828.46</v>
      </c>
      <c r="M24" s="30">
        <v>464.13</v>
      </c>
      <c r="N24" s="30">
        <v>218.12</v>
      </c>
      <c r="O24" s="30">
        <f>SUM(B24:N24)</f>
        <v>8693.05</v>
      </c>
    </row>
    <row r="25" spans="1:26" ht="18.75" customHeight="1">
      <c r="A25" s="26" t="s">
        <v>77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f>SUM(B25:N25)</f>
        <v>0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78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f>SUM(B26:N26)</f>
        <v>0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79</v>
      </c>
      <c r="B27" s="30">
        <v>52257.81</v>
      </c>
      <c r="C27" s="30">
        <v>20793.96</v>
      </c>
      <c r="D27" s="30">
        <v>27147.79</v>
      </c>
      <c r="E27" s="30">
        <v>7611.68</v>
      </c>
      <c r="F27" s="30">
        <v>23790.57</v>
      </c>
      <c r="G27" s="30">
        <v>36728.73</v>
      </c>
      <c r="H27" s="30">
        <v>7359.21</v>
      </c>
      <c r="I27" s="30">
        <v>35867.4</v>
      </c>
      <c r="J27" s="30">
        <v>21794.38</v>
      </c>
      <c r="K27" s="30">
        <v>35801.02</v>
      </c>
      <c r="L27" s="30">
        <v>35730.67</v>
      </c>
      <c r="M27" s="30">
        <v>25409.06</v>
      </c>
      <c r="N27" s="30">
        <v>7429.02</v>
      </c>
      <c r="O27" s="30">
        <f>SUM(B27:N27)</f>
        <v>337721.3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38</v>
      </c>
      <c r="B29" s="30">
        <f>+B30+B32+B45+B46+B49-B50</f>
        <v>-33628.93</v>
      </c>
      <c r="C29" s="30">
        <f>+C30+C32+C45+C46+C49-C50</f>
        <v>-27076.15</v>
      </c>
      <c r="D29" s="30">
        <f aca="true" t="shared" si="3" ref="B29:O29">+D30+D32+D45+D46+D49-D50</f>
        <v>-28395.120000000003</v>
      </c>
      <c r="E29" s="30">
        <f t="shared" si="3"/>
        <v>-3573.76</v>
      </c>
      <c r="F29" s="30">
        <f t="shared" si="3"/>
        <v>-23850</v>
      </c>
      <c r="G29" s="30">
        <f t="shared" si="3"/>
        <v>-20542</v>
      </c>
      <c r="H29" s="30">
        <f t="shared" si="3"/>
        <v>-6351.89</v>
      </c>
      <c r="I29" s="30">
        <f t="shared" si="3"/>
        <v>-30834.06</v>
      </c>
      <c r="J29" s="30">
        <f t="shared" si="3"/>
        <v>-21328.05</v>
      </c>
      <c r="K29" s="30">
        <f t="shared" si="3"/>
        <v>-27402.96</v>
      </c>
      <c r="L29" s="30">
        <f t="shared" si="3"/>
        <v>-16759.59</v>
      </c>
      <c r="M29" s="30">
        <f t="shared" si="3"/>
        <v>-8569.23</v>
      </c>
      <c r="N29" s="30">
        <f t="shared" si="3"/>
        <v>-5040.98</v>
      </c>
      <c r="O29" s="30">
        <f t="shared" si="3"/>
        <v>-253352.71999999997</v>
      </c>
    </row>
    <row r="30" spans="1:15" ht="18.75" customHeight="1">
      <c r="A30" s="26" t="s">
        <v>39</v>
      </c>
      <c r="B30" s="31">
        <f>+B31</f>
        <v>-27667.2</v>
      </c>
      <c r="C30" s="31">
        <f>+C31</f>
        <v>-22598.4</v>
      </c>
      <c r="D30" s="31">
        <f aca="true" t="shared" si="4" ref="D30:O30">+D31</f>
        <v>-18220.4</v>
      </c>
      <c r="E30" s="31">
        <f t="shared" si="4"/>
        <v>-2464</v>
      </c>
      <c r="F30" s="31">
        <f t="shared" si="4"/>
        <v>-13503.6</v>
      </c>
      <c r="G30" s="31">
        <f t="shared" si="4"/>
        <v>-15290</v>
      </c>
      <c r="H30" s="31">
        <f t="shared" si="4"/>
        <v>-2596</v>
      </c>
      <c r="I30" s="31">
        <f t="shared" si="4"/>
        <v>-20297.2</v>
      </c>
      <c r="J30" s="31">
        <f t="shared" si="4"/>
        <v>-17160</v>
      </c>
      <c r="K30" s="31">
        <f t="shared" si="4"/>
        <v>-21634.8</v>
      </c>
      <c r="L30" s="31">
        <f t="shared" si="4"/>
        <v>-12152.8</v>
      </c>
      <c r="M30" s="31">
        <f t="shared" si="4"/>
        <v>-5988.4</v>
      </c>
      <c r="N30" s="31">
        <f t="shared" si="4"/>
        <v>-3828</v>
      </c>
      <c r="O30" s="31">
        <f t="shared" si="4"/>
        <v>-183400.79999999996</v>
      </c>
    </row>
    <row r="31" spans="1:26" ht="18.75" customHeight="1">
      <c r="A31" s="27" t="s">
        <v>40</v>
      </c>
      <c r="B31" s="16">
        <f>ROUND((-B9)*$G$3,2)</f>
        <v>-27667.2</v>
      </c>
      <c r="C31" s="16">
        <f aca="true" t="shared" si="5" ref="C31:N31">ROUND((-C9)*$G$3,2)</f>
        <v>-22598.4</v>
      </c>
      <c r="D31" s="16">
        <f t="shared" si="5"/>
        <v>-18220.4</v>
      </c>
      <c r="E31" s="16">
        <f t="shared" si="5"/>
        <v>-2464</v>
      </c>
      <c r="F31" s="16">
        <f t="shared" si="5"/>
        <v>-13503.6</v>
      </c>
      <c r="G31" s="16">
        <f t="shared" si="5"/>
        <v>-15290</v>
      </c>
      <c r="H31" s="16">
        <f t="shared" si="5"/>
        <v>-2596</v>
      </c>
      <c r="I31" s="16">
        <f t="shared" si="5"/>
        <v>-20297.2</v>
      </c>
      <c r="J31" s="16">
        <f t="shared" si="5"/>
        <v>-17160</v>
      </c>
      <c r="K31" s="16">
        <f t="shared" si="5"/>
        <v>-21634.8</v>
      </c>
      <c r="L31" s="16">
        <f t="shared" si="5"/>
        <v>-12152.8</v>
      </c>
      <c r="M31" s="16">
        <f t="shared" si="5"/>
        <v>-5988.4</v>
      </c>
      <c r="N31" s="16">
        <f t="shared" si="5"/>
        <v>-3828</v>
      </c>
      <c r="O31" s="32">
        <f aca="true" t="shared" si="6" ref="O31:O50">SUM(B31:N31)</f>
        <v>-183400.79999999996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41</v>
      </c>
      <c r="B32" s="31">
        <f>SUM(B33:B43)</f>
        <v>-5961.73</v>
      </c>
      <c r="C32" s="31">
        <f aca="true" t="shared" si="7" ref="C32:O32">SUM(C33:C43)</f>
        <v>-4477.75</v>
      </c>
      <c r="D32" s="31">
        <f t="shared" si="7"/>
        <v>-9255.79</v>
      </c>
      <c r="E32" s="31">
        <f t="shared" si="7"/>
        <v>-1109.76</v>
      </c>
      <c r="F32" s="31">
        <f t="shared" si="7"/>
        <v>-10346.4</v>
      </c>
      <c r="G32" s="31">
        <f t="shared" si="7"/>
        <v>-5252</v>
      </c>
      <c r="H32" s="31">
        <f t="shared" si="7"/>
        <v>-3507.12</v>
      </c>
      <c r="I32" s="31">
        <f t="shared" si="7"/>
        <v>-10536.86</v>
      </c>
      <c r="J32" s="31">
        <f t="shared" si="7"/>
        <v>-4168.05</v>
      </c>
      <c r="K32" s="31">
        <f t="shared" si="7"/>
        <v>-5768.16</v>
      </c>
      <c r="L32" s="31">
        <f t="shared" si="7"/>
        <v>-4606.79</v>
      </c>
      <c r="M32" s="31">
        <f t="shared" si="7"/>
        <v>-2580.83</v>
      </c>
      <c r="N32" s="31">
        <f t="shared" si="7"/>
        <v>-1212.98</v>
      </c>
      <c r="O32" s="31">
        <f t="shared" si="7"/>
        <v>-68784.22</v>
      </c>
    </row>
    <row r="33" spans="1:26" ht="18.75" customHeight="1">
      <c r="A33" s="27" t="s">
        <v>42</v>
      </c>
      <c r="B33" s="33">
        <v>0</v>
      </c>
      <c r="C33" s="33">
        <v>0</v>
      </c>
      <c r="D33" s="33">
        <v>-5513.58</v>
      </c>
      <c r="E33" s="33">
        <v>0</v>
      </c>
      <c r="F33" s="33">
        <v>-6165.45</v>
      </c>
      <c r="G33" s="33">
        <v>0</v>
      </c>
      <c r="H33" s="33">
        <v>-2487.69</v>
      </c>
      <c r="I33" s="33">
        <v>-6278.48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6"/>
        <v>-20445.199999999997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43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6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44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6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45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6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46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6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47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6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48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6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49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6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50</v>
      </c>
      <c r="B41" s="33">
        <v>-5961.73</v>
      </c>
      <c r="C41" s="33">
        <v>-4477.75</v>
      </c>
      <c r="D41" s="33">
        <v>-3742.21</v>
      </c>
      <c r="E41" s="33">
        <v>-1109.76</v>
      </c>
      <c r="F41" s="33">
        <v>-4180.95</v>
      </c>
      <c r="G41" s="33">
        <v>-5252</v>
      </c>
      <c r="H41" s="33">
        <v>-1019.43</v>
      </c>
      <c r="I41" s="33">
        <v>-4258.38</v>
      </c>
      <c r="J41" s="33">
        <v>-4168.05</v>
      </c>
      <c r="K41" s="33">
        <v>-5768.16</v>
      </c>
      <c r="L41" s="33">
        <v>-4606.79</v>
      </c>
      <c r="M41" s="33">
        <v>-2580.83</v>
      </c>
      <c r="N41" s="33">
        <v>-1212.98</v>
      </c>
      <c r="O41" s="33">
        <f t="shared" si="6"/>
        <v>-48339.020000000004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72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>SUM(B42:N42)</f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73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>SUM(B43:N43)</f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26" t="s">
        <v>74</v>
      </c>
      <c r="B45" s="35">
        <v>0</v>
      </c>
      <c r="C45" s="35">
        <v>0</v>
      </c>
      <c r="D45" s="35">
        <v>-918.93</v>
      </c>
      <c r="E45" s="35">
        <v>0</v>
      </c>
      <c r="F45" s="35">
        <v>0</v>
      </c>
      <c r="G45" s="35">
        <v>0</v>
      </c>
      <c r="H45" s="35">
        <v>-248.77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3">
        <f t="shared" si="6"/>
        <v>-1167.7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26" t="s">
        <v>51</v>
      </c>
      <c r="B46" s="35">
        <v>0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3">
        <f t="shared" si="6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26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3"/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4" t="s">
        <v>52</v>
      </c>
      <c r="B48" s="36">
        <f>+B18+B29</f>
        <v>311327.44999999995</v>
      </c>
      <c r="C48" s="36">
        <f>+C18+C29</f>
        <v>213263.55</v>
      </c>
      <c r="D48" s="36">
        <f>+D18+D29</f>
        <v>182538.65000000005</v>
      </c>
      <c r="E48" s="36">
        <f>+E18+E29</f>
        <v>58498.219999999994</v>
      </c>
      <c r="F48" s="36">
        <f>+F18+F29</f>
        <v>205455.58000000002</v>
      </c>
      <c r="G48" s="36">
        <f>+G18+G29</f>
        <v>274123.56</v>
      </c>
      <c r="H48" s="36">
        <f>+H18+H29</f>
        <v>50761.10999999999</v>
      </c>
      <c r="I48" s="36">
        <f>+I18+I29</f>
        <v>214315.91</v>
      </c>
      <c r="J48" s="36">
        <f>+J18+J29</f>
        <v>205135.87</v>
      </c>
      <c r="K48" s="36">
        <f>+K18+K29</f>
        <v>291703.58</v>
      </c>
      <c r="L48" s="36">
        <f>+L18+L29</f>
        <v>245024.88999999998</v>
      </c>
      <c r="M48" s="36">
        <f>+M18+M29</f>
        <v>143579.75</v>
      </c>
      <c r="N48" s="36">
        <f>+N18+N29</f>
        <v>60666.390000000014</v>
      </c>
      <c r="O48" s="36">
        <f>SUM(B48:N48)</f>
        <v>2456394.5100000002</v>
      </c>
      <c r="P48"/>
      <c r="Q48" s="43"/>
      <c r="R48"/>
      <c r="S48"/>
      <c r="T48"/>
      <c r="U48"/>
      <c r="V48"/>
      <c r="W48"/>
      <c r="X48"/>
      <c r="Y48"/>
      <c r="Z48"/>
    </row>
    <row r="49" spans="1:19" ht="18.75" customHeight="1">
      <c r="A49" s="37" t="s">
        <v>53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16">
        <f t="shared" si="6"/>
        <v>0</v>
      </c>
      <c r="P49"/>
      <c r="Q49"/>
      <c r="R49"/>
      <c r="S49"/>
    </row>
    <row r="50" spans="1:19" ht="18.75" customHeight="1">
      <c r="A50" s="37" t="s">
        <v>54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16">
        <f t="shared" si="6"/>
        <v>0</v>
      </c>
      <c r="P50"/>
      <c r="Q50"/>
      <c r="R50"/>
      <c r="S50"/>
    </row>
    <row r="51" spans="1:19" ht="15.75">
      <c r="A51" s="38"/>
      <c r="B51" s="39"/>
      <c r="C51" s="39"/>
      <c r="D51" s="40"/>
      <c r="E51" s="40"/>
      <c r="F51" s="40"/>
      <c r="G51" s="40"/>
      <c r="H51" s="40"/>
      <c r="I51" s="39"/>
      <c r="J51" s="40"/>
      <c r="K51" s="40"/>
      <c r="L51" s="40"/>
      <c r="M51" s="40"/>
      <c r="N51" s="40"/>
      <c r="O51" s="41"/>
      <c r="P51" s="42"/>
      <c r="Q51"/>
      <c r="R51" s="43"/>
      <c r="S51"/>
    </row>
    <row r="52" spans="1:19" ht="12.75" customHeight="1">
      <c r="A52" s="44"/>
      <c r="B52" s="45"/>
      <c r="C52" s="45"/>
      <c r="D52" s="46"/>
      <c r="E52" s="46"/>
      <c r="F52" s="46"/>
      <c r="G52" s="46"/>
      <c r="H52" s="46"/>
      <c r="I52" s="45"/>
      <c r="J52" s="46"/>
      <c r="K52" s="46"/>
      <c r="L52" s="46"/>
      <c r="M52" s="46"/>
      <c r="N52" s="46"/>
      <c r="O52" s="47"/>
      <c r="P52" s="42"/>
      <c r="Q52"/>
      <c r="R52" s="43"/>
      <c r="S52"/>
    </row>
    <row r="53" spans="1:17" ht="15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50"/>
      <c r="Q53"/>
    </row>
    <row r="54" spans="1:17" ht="18.75" customHeight="1">
      <c r="A54" s="14" t="s">
        <v>55</v>
      </c>
      <c r="B54" s="51">
        <f aca="true" t="shared" si="8" ref="B54:O54">SUM(B55:B65)</f>
        <v>311327.45</v>
      </c>
      <c r="C54" s="51">
        <f t="shared" si="8"/>
        <v>213263.54</v>
      </c>
      <c r="D54" s="51">
        <f t="shared" si="8"/>
        <v>182538.65</v>
      </c>
      <c r="E54" s="51">
        <f t="shared" si="8"/>
        <v>58498.21</v>
      </c>
      <c r="F54" s="51">
        <f t="shared" si="8"/>
        <v>205455.58</v>
      </c>
      <c r="G54" s="51">
        <f t="shared" si="8"/>
        <v>274123.56</v>
      </c>
      <c r="H54" s="51">
        <f t="shared" si="8"/>
        <v>50761.11</v>
      </c>
      <c r="I54" s="51">
        <f t="shared" si="8"/>
        <v>214315.91</v>
      </c>
      <c r="J54" s="51">
        <f t="shared" si="8"/>
        <v>205135.88</v>
      </c>
      <c r="K54" s="51">
        <f t="shared" si="8"/>
        <v>291703.58</v>
      </c>
      <c r="L54" s="51">
        <f t="shared" si="8"/>
        <v>245024.88</v>
      </c>
      <c r="M54" s="51">
        <f t="shared" si="8"/>
        <v>143579.75</v>
      </c>
      <c r="N54" s="51">
        <f t="shared" si="8"/>
        <v>60666.39</v>
      </c>
      <c r="O54" s="36">
        <f t="shared" si="8"/>
        <v>2456394.4899999998</v>
      </c>
      <c r="Q54"/>
    </row>
    <row r="55" spans="1:18" ht="18.75" customHeight="1">
      <c r="A55" s="26" t="s">
        <v>56</v>
      </c>
      <c r="B55" s="51">
        <v>261637.89</v>
      </c>
      <c r="C55" s="51">
        <v>156388.78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>SUM(B55:N55)</f>
        <v>418026.67000000004</v>
      </c>
      <c r="P55"/>
      <c r="Q55"/>
      <c r="R55" s="43"/>
    </row>
    <row r="56" spans="1:16" ht="18.75" customHeight="1">
      <c r="A56" s="26" t="s">
        <v>57</v>
      </c>
      <c r="B56" s="51">
        <v>49689.56</v>
      </c>
      <c r="C56" s="51">
        <v>56874.76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aca="true" t="shared" si="9" ref="O56:O65">SUM(B56:N56)</f>
        <v>106564.32</v>
      </c>
      <c r="P56"/>
    </row>
    <row r="57" spans="1:17" ht="18.75" customHeight="1">
      <c r="A57" s="26" t="s">
        <v>58</v>
      </c>
      <c r="B57" s="52">
        <v>0</v>
      </c>
      <c r="C57" s="52">
        <v>0</v>
      </c>
      <c r="D57" s="31">
        <v>182538.65</v>
      </c>
      <c r="E57" s="52">
        <v>0</v>
      </c>
      <c r="F57" s="52">
        <v>0</v>
      </c>
      <c r="G57" s="52">
        <v>0</v>
      </c>
      <c r="H57" s="51">
        <v>50761.11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1">
        <f t="shared" si="9"/>
        <v>233299.76</v>
      </c>
      <c r="Q57"/>
    </row>
    <row r="58" spans="1:18" ht="18.75" customHeight="1">
      <c r="A58" s="26" t="s">
        <v>59</v>
      </c>
      <c r="B58" s="52">
        <v>0</v>
      </c>
      <c r="C58" s="52">
        <v>0</v>
      </c>
      <c r="D58" s="52">
        <v>0</v>
      </c>
      <c r="E58" s="31">
        <v>58498.21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9"/>
        <v>58498.21</v>
      </c>
      <c r="R58"/>
    </row>
    <row r="59" spans="1:19" ht="18.75" customHeight="1">
      <c r="A59" s="26" t="s">
        <v>60</v>
      </c>
      <c r="B59" s="52">
        <v>0</v>
      </c>
      <c r="C59" s="52">
        <v>0</v>
      </c>
      <c r="D59" s="52">
        <v>0</v>
      </c>
      <c r="E59" s="52">
        <v>0</v>
      </c>
      <c r="F59" s="31">
        <v>205455.58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31">
        <f t="shared" si="9"/>
        <v>205455.58</v>
      </c>
      <c r="S59"/>
    </row>
    <row r="60" spans="1:20" ht="18.75" customHeight="1">
      <c r="A60" s="26" t="s">
        <v>61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1">
        <v>274123.56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36">
        <f t="shared" si="9"/>
        <v>274123.56</v>
      </c>
      <c r="T60"/>
    </row>
    <row r="61" spans="1:21" ht="18.75" customHeight="1">
      <c r="A61" s="26" t="s">
        <v>62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1">
        <v>214315.91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36">
        <f t="shared" si="9"/>
        <v>214315.91</v>
      </c>
      <c r="U61"/>
    </row>
    <row r="62" spans="1:22" ht="18.75" customHeight="1">
      <c r="A62" s="26" t="s">
        <v>63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31">
        <v>205135.88</v>
      </c>
      <c r="K62" s="52">
        <v>0</v>
      </c>
      <c r="L62" s="52">
        <v>0</v>
      </c>
      <c r="M62" s="52">
        <v>0</v>
      </c>
      <c r="N62" s="52">
        <v>0</v>
      </c>
      <c r="O62" s="36">
        <f t="shared" si="9"/>
        <v>205135.88</v>
      </c>
      <c r="V62"/>
    </row>
    <row r="63" spans="1:23" ht="18.75" customHeight="1">
      <c r="A63" s="26" t="s">
        <v>64</v>
      </c>
      <c r="B63" s="52">
        <v>0</v>
      </c>
      <c r="C63" s="52">
        <v>0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31">
        <v>291703.58</v>
      </c>
      <c r="L63" s="31">
        <v>245024.88</v>
      </c>
      <c r="M63" s="52">
        <v>0</v>
      </c>
      <c r="N63" s="52">
        <v>0</v>
      </c>
      <c r="O63" s="36">
        <f t="shared" si="9"/>
        <v>536728.46</v>
      </c>
      <c r="P63"/>
      <c r="W63"/>
    </row>
    <row r="64" spans="1:25" ht="18.75" customHeight="1">
      <c r="A64" s="26" t="s">
        <v>65</v>
      </c>
      <c r="B64" s="52">
        <v>0</v>
      </c>
      <c r="C64" s="52">
        <v>0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31">
        <v>143579.75</v>
      </c>
      <c r="N64" s="52">
        <v>0</v>
      </c>
      <c r="O64" s="36">
        <f t="shared" si="9"/>
        <v>143579.75</v>
      </c>
      <c r="R64"/>
      <c r="Y64"/>
    </row>
    <row r="65" spans="1:26" ht="18.75" customHeight="1">
      <c r="A65" s="38" t="s">
        <v>66</v>
      </c>
      <c r="B65" s="53">
        <v>0</v>
      </c>
      <c r="C65" s="53">
        <v>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4">
        <v>60666.39</v>
      </c>
      <c r="O65" s="55">
        <f t="shared" si="9"/>
        <v>60666.39</v>
      </c>
      <c r="P65"/>
      <c r="S65"/>
      <c r="Z65"/>
    </row>
    <row r="66" spans="1:12" ht="21" customHeight="1">
      <c r="A66" s="56" t="s">
        <v>75</v>
      </c>
      <c r="B66" s="57"/>
      <c r="C66" s="57"/>
      <c r="D66"/>
      <c r="E66"/>
      <c r="F66"/>
      <c r="G66"/>
      <c r="H66" s="58"/>
      <c r="I66" s="58"/>
      <c r="J66"/>
      <c r="K66"/>
      <c r="L66"/>
    </row>
    <row r="67" spans="1:14" ht="15.75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</row>
    <row r="68" spans="2:12" ht="13.5">
      <c r="B68" s="57"/>
      <c r="C68" s="57"/>
      <c r="D68"/>
      <c r="E68"/>
      <c r="F68"/>
      <c r="G68"/>
      <c r="H68" s="58"/>
      <c r="I68" s="58"/>
      <c r="J68"/>
      <c r="K68"/>
      <c r="L68"/>
    </row>
    <row r="69" spans="2:12" ht="13.5">
      <c r="B69" s="57"/>
      <c r="C69" s="57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 s="59"/>
      <c r="I70" s="59"/>
      <c r="J70" s="60"/>
      <c r="K70" s="60"/>
      <c r="L70" s="6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spans="2:12" ht="13.5">
      <c r="B74"/>
      <c r="C74"/>
      <c r="D74"/>
      <c r="E74"/>
      <c r="F74"/>
      <c r="G74"/>
      <c r="H74"/>
      <c r="I74"/>
      <c r="J74"/>
      <c r="K74"/>
      <c r="L74"/>
    </row>
    <row r="75" spans="2:12" ht="13.5">
      <c r="B75"/>
      <c r="C75"/>
      <c r="D75"/>
      <c r="E75"/>
      <c r="F75"/>
      <c r="G75"/>
      <c r="H75"/>
      <c r="I75"/>
      <c r="J75"/>
      <c r="K75"/>
      <c r="L75"/>
    </row>
    <row r="76" spans="2:12" ht="13.5">
      <c r="B76"/>
      <c r="C76"/>
      <c r="D76"/>
      <c r="E76"/>
      <c r="F76"/>
      <c r="G76"/>
      <c r="H76"/>
      <c r="I76"/>
      <c r="J76"/>
      <c r="K76"/>
      <c r="L76"/>
    </row>
    <row r="77" ht="13.5">
      <c r="K77"/>
    </row>
    <row r="78" ht="13.5">
      <c r="L78"/>
    </row>
    <row r="79" ht="13.5">
      <c r="M79"/>
    </row>
    <row r="80" ht="13.5">
      <c r="N80"/>
    </row>
    <row r="107" spans="2:14" ht="13.5">
      <c r="B107"/>
      <c r="C107"/>
      <c r="D107"/>
      <c r="E107"/>
      <c r="F107"/>
      <c r="G107"/>
      <c r="H107"/>
      <c r="I107"/>
      <c r="J107"/>
      <c r="K107"/>
      <c r="L107"/>
      <c r="M107"/>
      <c r="N107"/>
    </row>
    <row r="109" spans="2:14" ht="13.5">
      <c r="B109"/>
      <c r="C109"/>
      <c r="D109"/>
      <c r="E109"/>
      <c r="F109"/>
      <c r="G109"/>
      <c r="H109"/>
      <c r="I109"/>
      <c r="J109"/>
      <c r="K109"/>
      <c r="L109"/>
      <c r="M109"/>
      <c r="N109"/>
    </row>
  </sheetData>
  <sheetProtection/>
  <mergeCells count="6">
    <mergeCell ref="A1:O1"/>
    <mergeCell ref="A2:O2"/>
    <mergeCell ref="A4:A6"/>
    <mergeCell ref="B4:N4"/>
    <mergeCell ref="O4:O6"/>
    <mergeCell ref="A67:N67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2022-01-07T20:05:03Z</dcterms:modified>
  <cp:category/>
  <cp:version/>
  <cp:contentType/>
  <cp:contentStatus/>
</cp:coreProperties>
</file>