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<sst xmlns="http://schemas.openxmlformats.org/spreadsheetml/2006/main" count="77" uniqueCount="76">
  <si>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</si>
  <si>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</si>
  <si>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</si>
  <si>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</si>
  <si>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</si>
  <si>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</si>
  <si>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</si>
  <si>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</si>
  <si>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</si>
  <si>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</si>
  <si>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</si>
  <si>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</si>
  <si>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</si>
  <si>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</si>
  <si>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</si>
  <si>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</si>
  <si>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</si>
  <si>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</si>
  <si>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</si>
  <si>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</si>
  <si>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</si>
  <si>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</si>
  <si>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</si>
  <si>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</si>
  <si>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</si>
  <si>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</si>
  <si>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</si>
  <si>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</si>
  <si>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</si>
  <si>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</si>
  <si>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</si>
  <si>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</si>
  <si>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</si>
  <si>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</si>
  <si>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</si>
  <si>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</si>
  <si>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</si>
  <si>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</si>
  <si>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</si>
  <si>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</si>
  <si>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</si>
  <si>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</si>
  <si>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</si>
  <si>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</si>
  <si>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</si>
  <si>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</si>
  <si>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</si>
  <si>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</si>
  <si>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</si>
  <si>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</si>
  <si>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</si>
  <si>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</si>
  <si>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</si>
  <si>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</si>
  <si>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</si>
  <si>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</si>
  <si>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</si>
  <si>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</si>
  <si>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</si>
  <si>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</si>
  <si>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</si>
  <si>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</si>
  <si>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</si>
  <si>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</si>
  <si>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</si>
  <si>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</si>
  <si>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</si>
  <si>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</si>
  <si>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</si>
  <si>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21/01/22 - VENCIMENTO 28/01/22</t>
  </si>
  <si>
    <t>2.1 Tarifa de Remuneração por Passageiro Transportado Gatilho Diesel</t>
  </si>
  <si>
    <t>4. Remuneração Bruta do Operador (4.1 + 4.2 + 4.3 + 4.4 + 4.5 + 4.6 + 4.7 + 4.8)</t>
  </si>
  <si>
    <t>4.1. Pelo Transporte de Passageiros (1 x (2 + 2.1))</t>
  </si>
  <si>
    <t>4.8. Remuneração SMGO</t>
  </si>
  <si>
    <t>5.3. Revisão de Remuneração pelo Transporte Coletivo ¹</t>
  </si>
  <si>
    <t>¹ Revisões de dez/21: Passageiros (95.575), fator de transição  e adicional do ar condicionado.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</si>
</sst>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69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49</v>
      </c>
      <c r="B4" s="58" t="s">
        <v>48</v>
      </c>
      <c r="C4" s="59"/>
      <c r="D4" s="59"/>
      <c r="E4" s="59"/>
      <c r="F4" s="59"/>
      <c r="G4" s="59"/>
      <c r="H4" s="59"/>
      <c r="I4" s="59"/>
      <c r="J4" s="59"/>
      <c r="K4" s="57" t="s">
        <v>47</v>
      </c>
    </row>
    <row r="5" spans="1:11" ht="43.5" customHeight="1">
      <c r="A5" s="57"/>
      <c r="B5" s="48" t="s">
        <v>60</v>
      </c>
      <c r="C5" s="48" t="s">
        <v>46</v>
      </c>
      <c r="D5" s="49" t="s">
        <v>61</v>
      </c>
      <c r="E5" s="49" t="s">
        <v>62</v>
      </c>
      <c r="F5" s="49" t="s">
        <v>63</v>
      </c>
      <c r="G5" s="48" t="s">
        <v>64</v>
      </c>
      <c r="H5" s="49" t="s">
        <v>61</v>
      </c>
      <c r="I5" s="48" t="s">
        <v>45</v>
      </c>
      <c r="J5" s="48" t="s">
        <v>65</v>
      </c>
      <c r="K5" s="57"/>
    </row>
    <row r="6" spans="1:11" ht="18.75" customHeight="1">
      <c r="A6" s="57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7"/>
    </row>
    <row r="7" spans="1:14" ht="16.5" customHeight="1">
      <c r="A7" s="13" t="s">
        <v>35</v>
      </c>
      <c r="B7" s="46">
        <f aca="true" t="shared" si="0" ref="B7:K7">B8+B11</f>
        <v>262884</v>
      </c>
      <c r="C7" s="46">
        <f t="shared" si="0"/>
        <v>217513</v>
      </c>
      <c r="D7" s="46">
        <f t="shared" si="0"/>
        <v>277846</v>
      </c>
      <c r="E7" s="46">
        <f t="shared" si="0"/>
        <v>149383</v>
      </c>
      <c r="F7" s="46">
        <f t="shared" si="0"/>
        <v>185369</v>
      </c>
      <c r="G7" s="46">
        <f t="shared" si="0"/>
        <v>189009</v>
      </c>
      <c r="H7" s="46">
        <f t="shared" si="0"/>
        <v>220643</v>
      </c>
      <c r="I7" s="46">
        <f t="shared" si="0"/>
        <v>303371</v>
      </c>
      <c r="J7" s="46">
        <f t="shared" si="0"/>
        <v>94129</v>
      </c>
      <c r="K7" s="46">
        <f t="shared" si="0"/>
        <v>1900147</v>
      </c>
      <c r="L7" s="45"/>
      <c r="M7"/>
      <c r="N7"/>
    </row>
    <row r="8" spans="1:14" ht="16.5" customHeight="1">
      <c r="A8" s="43" t="s">
        <v>34</v>
      </c>
      <c r="B8" s="44">
        <f aca="true" t="shared" si="1" ref="B8:J8">+B9+B10</f>
        <v>19197</v>
      </c>
      <c r="C8" s="44">
        <f t="shared" si="1"/>
        <v>18099</v>
      </c>
      <c r="D8" s="44">
        <f t="shared" si="1"/>
        <v>19148</v>
      </c>
      <c r="E8" s="44">
        <f t="shared" si="1"/>
        <v>11715</v>
      </c>
      <c r="F8" s="44">
        <f t="shared" si="1"/>
        <v>13926</v>
      </c>
      <c r="G8" s="44">
        <f t="shared" si="1"/>
        <v>7744</v>
      </c>
      <c r="H8" s="44">
        <f t="shared" si="1"/>
        <v>7558</v>
      </c>
      <c r="I8" s="44">
        <f t="shared" si="1"/>
        <v>19477</v>
      </c>
      <c r="J8" s="44">
        <f t="shared" si="1"/>
        <v>3544</v>
      </c>
      <c r="K8" s="37">
        <f>SUM(B8:J8)</f>
        <v>120408</v>
      </c>
      <c r="L8"/>
      <c r="M8"/>
      <c r="N8"/>
    </row>
    <row r="9" spans="1:14" ht="16.5" customHeight="1">
      <c r="A9" s="22" t="s">
        <v>33</v>
      </c>
      <c r="B9" s="44">
        <v>19157</v>
      </c>
      <c r="C9" s="44">
        <v>18091</v>
      </c>
      <c r="D9" s="44">
        <v>19141</v>
      </c>
      <c r="E9" s="44">
        <v>11658</v>
      </c>
      <c r="F9" s="44">
        <v>13919</v>
      </c>
      <c r="G9" s="44">
        <v>7744</v>
      </c>
      <c r="H9" s="44">
        <v>7558</v>
      </c>
      <c r="I9" s="44">
        <v>19399</v>
      </c>
      <c r="J9" s="44">
        <v>3544</v>
      </c>
      <c r="K9" s="37">
        <f>SUM(B9:J9)</f>
        <v>120211</v>
      </c>
      <c r="L9"/>
      <c r="M9"/>
      <c r="N9"/>
    </row>
    <row r="10" spans="1:14" ht="16.5" customHeight="1">
      <c r="A10" s="22" t="s">
        <v>32</v>
      </c>
      <c r="B10" s="44">
        <v>40</v>
      </c>
      <c r="C10" s="44">
        <v>8</v>
      </c>
      <c r="D10" s="44">
        <v>7</v>
      </c>
      <c r="E10" s="44">
        <v>57</v>
      </c>
      <c r="F10" s="44">
        <v>7</v>
      </c>
      <c r="G10" s="44">
        <v>0</v>
      </c>
      <c r="H10" s="44">
        <v>0</v>
      </c>
      <c r="I10" s="44">
        <v>78</v>
      </c>
      <c r="J10" s="44">
        <v>0</v>
      </c>
      <c r="K10" s="37">
        <f>SUM(B10:J10)</f>
        <v>197</v>
      </c>
      <c r="L10"/>
      <c r="M10"/>
      <c r="N10"/>
    </row>
    <row r="11" spans="1:14" ht="16.5" customHeight="1">
      <c r="A11" s="43" t="s">
        <v>31</v>
      </c>
      <c r="B11" s="42">
        <v>243687</v>
      </c>
      <c r="C11" s="42">
        <v>199414</v>
      </c>
      <c r="D11" s="42">
        <v>258698</v>
      </c>
      <c r="E11" s="42">
        <v>137668</v>
      </c>
      <c r="F11" s="42">
        <v>171443</v>
      </c>
      <c r="G11" s="42">
        <v>181265</v>
      </c>
      <c r="H11" s="42">
        <v>213085</v>
      </c>
      <c r="I11" s="42">
        <v>283894</v>
      </c>
      <c r="J11" s="42">
        <v>90585</v>
      </c>
      <c r="K11" s="37">
        <f>SUM(B11:J11)</f>
        <v>1779739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30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8" t="s">
        <v>70</v>
      </c>
      <c r="B14" s="41">
        <v>0.1549</v>
      </c>
      <c r="C14" s="41">
        <v>0.1702</v>
      </c>
      <c r="D14" s="41">
        <v>0.1887</v>
      </c>
      <c r="E14" s="41">
        <v>0.164</v>
      </c>
      <c r="F14" s="41">
        <v>0.1736</v>
      </c>
      <c r="G14" s="41">
        <v>0.1754</v>
      </c>
      <c r="H14" s="41">
        <v>0.1396</v>
      </c>
      <c r="I14" s="41">
        <v>0.141</v>
      </c>
      <c r="J14" s="41">
        <v>0.1596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29</v>
      </c>
      <c r="B16" s="38">
        <v>1.213950844752173</v>
      </c>
      <c r="C16" s="38">
        <v>1.269871413349328</v>
      </c>
      <c r="D16" s="38">
        <v>1.057837970839504</v>
      </c>
      <c r="E16" s="38">
        <v>1.36935873668313</v>
      </c>
      <c r="F16" s="38">
        <v>1.096283227515641</v>
      </c>
      <c r="G16" s="38">
        <v>1.174981852821079</v>
      </c>
      <c r="H16" s="38">
        <v>1.125555442093526</v>
      </c>
      <c r="I16" s="38">
        <v>1.100383270756521</v>
      </c>
      <c r="J16" s="38">
        <v>1.156523777997898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71</v>
      </c>
      <c r="B18" s="35">
        <f>B19+B20+B21+B22+B23+B24+B25+B26</f>
        <v>1260350.3800000001</v>
      </c>
      <c r="C18" s="35">
        <f aca="true" t="shared" si="2" ref="C18:J18">C19+C20+C21+C22+C23+C24+C25+C26</f>
        <v>1198702.3800000001</v>
      </c>
      <c r="D18" s="35">
        <f t="shared" si="2"/>
        <v>1404629.1700000002</v>
      </c>
      <c r="E18" s="35">
        <f t="shared" si="2"/>
        <v>857160.2200000001</v>
      </c>
      <c r="F18" s="35">
        <f t="shared" si="2"/>
        <v>900761.93</v>
      </c>
      <c r="G18" s="35">
        <f t="shared" si="2"/>
        <v>986782.8000000002</v>
      </c>
      <c r="H18" s="35">
        <f t="shared" si="2"/>
        <v>888656.39</v>
      </c>
      <c r="I18" s="35">
        <f t="shared" si="2"/>
        <v>1217766.14</v>
      </c>
      <c r="J18" s="35">
        <f t="shared" si="2"/>
        <v>444160.06</v>
      </c>
      <c r="K18" s="35">
        <f>SUM(B18:J18)</f>
        <v>9158969.47</v>
      </c>
      <c r="L18"/>
      <c r="M18"/>
      <c r="N18"/>
    </row>
    <row r="19" spans="1:14" ht="16.5" customHeight="1">
      <c r="A19" s="18" t="s">
        <v>72</v>
      </c>
      <c r="B19" s="60">
        <f>ROUND((B13+B14)*B7,2)</f>
        <v>1006477.68</v>
      </c>
      <c r="C19" s="60">
        <f aca="true" t="shared" si="3" ref="C19:J19">ROUND((C13+C14)*C7,2)</f>
        <v>914881.43</v>
      </c>
      <c r="D19" s="60">
        <f t="shared" si="3"/>
        <v>1295512.54</v>
      </c>
      <c r="E19" s="60">
        <f t="shared" si="3"/>
        <v>605583.74</v>
      </c>
      <c r="F19" s="60">
        <f t="shared" si="3"/>
        <v>795251.55</v>
      </c>
      <c r="G19" s="60">
        <f t="shared" si="3"/>
        <v>819089.4</v>
      </c>
      <c r="H19" s="60">
        <f t="shared" si="3"/>
        <v>761306.61</v>
      </c>
      <c r="I19" s="60">
        <f t="shared" si="3"/>
        <v>1057369.28</v>
      </c>
      <c r="J19" s="60">
        <f t="shared" si="3"/>
        <v>371225.95</v>
      </c>
      <c r="K19" s="30">
        <f>SUM(B19:J19)</f>
        <v>7626698.180000002</v>
      </c>
      <c r="L19"/>
      <c r="M19"/>
      <c r="N19"/>
    </row>
    <row r="20" spans="1:14" ht="16.5" customHeight="1">
      <c r="A20" s="18" t="s">
        <v>28</v>
      </c>
      <c r="B20" s="30">
        <f aca="true" t="shared" si="4" ref="B20:J20">IF(B16&lt;&gt;0,ROUND((B16-1)*B19,2),0)</f>
        <v>215336.75</v>
      </c>
      <c r="C20" s="30">
        <f t="shared" si="4"/>
        <v>246900.34</v>
      </c>
      <c r="D20" s="30">
        <f t="shared" si="4"/>
        <v>74929.82</v>
      </c>
      <c r="E20" s="30">
        <f t="shared" si="4"/>
        <v>223677.65</v>
      </c>
      <c r="F20" s="30">
        <f t="shared" si="4"/>
        <v>76569.39</v>
      </c>
      <c r="G20" s="30">
        <f t="shared" si="4"/>
        <v>143325.78</v>
      </c>
      <c r="H20" s="30">
        <f t="shared" si="4"/>
        <v>95586.19</v>
      </c>
      <c r="I20" s="30">
        <f t="shared" si="4"/>
        <v>106142.19</v>
      </c>
      <c r="J20" s="30">
        <f t="shared" si="4"/>
        <v>58105.69</v>
      </c>
      <c r="K20" s="30">
        <f aca="true" t="shared" si="5" ref="K18:K26">SUM(B20:J20)</f>
        <v>1240573.7999999998</v>
      </c>
      <c r="L20"/>
      <c r="M20"/>
      <c r="N20"/>
    </row>
    <row r="21" spans="1:14" ht="16.5" customHeight="1">
      <c r="A21" s="18" t="s">
        <v>27</v>
      </c>
      <c r="B21" s="30">
        <v>35855.98</v>
      </c>
      <c r="C21" s="30">
        <v>32825.42</v>
      </c>
      <c r="D21" s="30">
        <v>28418.81</v>
      </c>
      <c r="E21" s="30">
        <v>24128.53</v>
      </c>
      <c r="F21" s="30">
        <v>26604.48</v>
      </c>
      <c r="G21" s="30">
        <v>21949.88</v>
      </c>
      <c r="H21" s="30">
        <v>27963.12</v>
      </c>
      <c r="I21" s="30">
        <v>50140.91</v>
      </c>
      <c r="J21" s="30">
        <v>12928.18</v>
      </c>
      <c r="K21" s="30">
        <f t="shared" si="5"/>
        <v>260815.31</v>
      </c>
      <c r="L21"/>
      <c r="M21"/>
      <c r="N21"/>
    </row>
    <row r="22" spans="1:14" ht="16.5" customHeight="1">
      <c r="A22" s="18" t="s">
        <v>26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25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5"/>
        <v>0</v>
      </c>
      <c r="L23"/>
      <c r="M23"/>
      <c r="N23"/>
    </row>
    <row r="24" spans="1:14" ht="16.5" customHeight="1">
      <c r="A24" s="18" t="s">
        <v>67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68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73</v>
      </c>
      <c r="B26" s="30">
        <v>1204.41</v>
      </c>
      <c r="C26" s="30">
        <v>1144.07</v>
      </c>
      <c r="D26" s="30">
        <v>1341.32</v>
      </c>
      <c r="E26" s="30">
        <v>819.18</v>
      </c>
      <c r="F26" s="30">
        <v>860.95</v>
      </c>
      <c r="G26" s="30">
        <v>942.18</v>
      </c>
      <c r="H26" s="30">
        <v>849.35</v>
      </c>
      <c r="I26" s="30">
        <v>1162.64</v>
      </c>
      <c r="J26" s="30">
        <v>424.68</v>
      </c>
      <c r="K26" s="30">
        <f t="shared" si="5"/>
        <v>8748.78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24</v>
      </c>
      <c r="B29" s="30">
        <f aca="true" t="shared" si="6" ref="B29:J29">+B30+B35+B47</f>
        <v>-192423.06000000003</v>
      </c>
      <c r="C29" s="30">
        <f t="shared" si="6"/>
        <v>-137477.37</v>
      </c>
      <c r="D29" s="30">
        <f t="shared" si="6"/>
        <v>-161241.37</v>
      </c>
      <c r="E29" s="30">
        <f t="shared" si="6"/>
        <v>-146482.34999999998</v>
      </c>
      <c r="F29" s="30">
        <f t="shared" si="6"/>
        <v>-79812.71999999999</v>
      </c>
      <c r="G29" s="30">
        <f t="shared" si="6"/>
        <v>-185007.11999999997</v>
      </c>
      <c r="H29" s="30">
        <f t="shared" si="6"/>
        <v>-63757.01999999999</v>
      </c>
      <c r="I29" s="30">
        <f t="shared" si="6"/>
        <v>-156424.19</v>
      </c>
      <c r="J29" s="30">
        <f t="shared" si="6"/>
        <v>-34319.47</v>
      </c>
      <c r="K29" s="30">
        <f aca="true" t="shared" si="7" ref="K29:K37">SUM(B29:J29)</f>
        <v>-1156944.67</v>
      </c>
      <c r="L29"/>
      <c r="M29"/>
      <c r="N29"/>
    </row>
    <row r="30" spans="1:14" ht="16.5" customHeight="1">
      <c r="A30" s="18" t="s">
        <v>23</v>
      </c>
      <c r="B30" s="30">
        <f aca="true" t="shared" si="8" ref="B30:J30">B31+B32+B33+B34</f>
        <v>-138213.39</v>
      </c>
      <c r="C30" s="30">
        <f t="shared" si="8"/>
        <v>-88643.93</v>
      </c>
      <c r="D30" s="30">
        <f t="shared" si="8"/>
        <v>-106076.04999999999</v>
      </c>
      <c r="E30" s="30">
        <f t="shared" si="8"/>
        <v>-114276.98999999999</v>
      </c>
      <c r="F30" s="30">
        <f t="shared" si="8"/>
        <v>-61243.6</v>
      </c>
      <c r="G30" s="30">
        <f t="shared" si="8"/>
        <v>-100211.95999999999</v>
      </c>
      <c r="H30" s="30">
        <f t="shared" si="8"/>
        <v>-46812.02</v>
      </c>
      <c r="I30" s="30">
        <f t="shared" si="8"/>
        <v>-106511.8</v>
      </c>
      <c r="J30" s="30">
        <f t="shared" si="8"/>
        <v>-22120.38</v>
      </c>
      <c r="K30" s="30">
        <f t="shared" si="7"/>
        <v>-784110.12</v>
      </c>
      <c r="L30"/>
      <c r="M30"/>
      <c r="N30"/>
    </row>
    <row r="31" spans="1:14" s="23" customFormat="1" ht="16.5" customHeight="1">
      <c r="A31" s="29" t="s">
        <v>57</v>
      </c>
      <c r="B31" s="30">
        <f>-ROUND((B9)*$E$3,2)</f>
        <v>-84290.8</v>
      </c>
      <c r="C31" s="30">
        <f aca="true" t="shared" si="9" ref="C31:J31">-ROUND((C9)*$E$3,2)</f>
        <v>-79600.4</v>
      </c>
      <c r="D31" s="30">
        <f t="shared" si="9"/>
        <v>-84220.4</v>
      </c>
      <c r="E31" s="30">
        <f t="shared" si="9"/>
        <v>-51295.2</v>
      </c>
      <c r="F31" s="30">
        <f t="shared" si="9"/>
        <v>-61243.6</v>
      </c>
      <c r="G31" s="30">
        <f t="shared" si="9"/>
        <v>-34073.6</v>
      </c>
      <c r="H31" s="30">
        <f t="shared" si="9"/>
        <v>-33255.2</v>
      </c>
      <c r="I31" s="30">
        <f t="shared" si="9"/>
        <v>-85355.6</v>
      </c>
      <c r="J31" s="30">
        <f t="shared" si="9"/>
        <v>-15593.6</v>
      </c>
      <c r="K31" s="30">
        <f t="shared" si="7"/>
        <v>-528928.3999999999</v>
      </c>
      <c r="L31" s="28"/>
      <c r="M31"/>
      <c r="N31"/>
    </row>
    <row r="32" spans="1:14" ht="16.5" customHeight="1">
      <c r="A32" s="25" t="s">
        <v>22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21</v>
      </c>
      <c r="B33" s="30">
        <v>-4958.8</v>
      </c>
      <c r="C33" s="30">
        <v>-1509.2</v>
      </c>
      <c r="D33" s="30">
        <v>-1900.8</v>
      </c>
      <c r="E33" s="30">
        <v>-2217.6</v>
      </c>
      <c r="F33" s="26">
        <v>0</v>
      </c>
      <c r="G33" s="30">
        <v>-1940.4</v>
      </c>
      <c r="H33" s="30">
        <v>-670.17</v>
      </c>
      <c r="I33" s="30">
        <v>-1045.81</v>
      </c>
      <c r="J33" s="30">
        <v>-322.65</v>
      </c>
      <c r="K33" s="30">
        <f t="shared" si="7"/>
        <v>-14565.429999999998</v>
      </c>
      <c r="L33"/>
      <c r="M33"/>
      <c r="N33"/>
    </row>
    <row r="34" spans="1:14" ht="16.5" customHeight="1">
      <c r="A34" s="25" t="s">
        <v>20</v>
      </c>
      <c r="B34" s="30">
        <v>-48963.79</v>
      </c>
      <c r="C34" s="30">
        <v>-7534.33</v>
      </c>
      <c r="D34" s="30">
        <v>-19954.85</v>
      </c>
      <c r="E34" s="30">
        <v>-60764.19</v>
      </c>
      <c r="F34" s="26">
        <v>0</v>
      </c>
      <c r="G34" s="30">
        <v>-64197.96</v>
      </c>
      <c r="H34" s="30">
        <v>-12886.65</v>
      </c>
      <c r="I34" s="30">
        <v>-20110.39</v>
      </c>
      <c r="J34" s="30">
        <v>-6204.13</v>
      </c>
      <c r="K34" s="30">
        <f t="shared" si="7"/>
        <v>-240616.28999999998</v>
      </c>
      <c r="L34"/>
      <c r="M34"/>
      <c r="N34"/>
    </row>
    <row r="35" spans="1:14" s="23" customFormat="1" ht="16.5" customHeight="1">
      <c r="A35" s="18" t="s">
        <v>19</v>
      </c>
      <c r="B35" s="27">
        <f aca="true" t="shared" si="10" ref="B35:J35">SUM(B36:B45)</f>
        <v>-15058.92</v>
      </c>
      <c r="C35" s="27">
        <f t="shared" si="10"/>
        <v>-14156.810000000001</v>
      </c>
      <c r="D35" s="27">
        <f t="shared" si="10"/>
        <v>-47688.16</v>
      </c>
      <c r="E35" s="27">
        <f t="shared" si="10"/>
        <v>-21652.589999999997</v>
      </c>
      <c r="F35" s="27">
        <f t="shared" si="10"/>
        <v>-18883.89</v>
      </c>
      <c r="G35" s="27">
        <f t="shared" si="10"/>
        <v>-40236.39</v>
      </c>
      <c r="H35" s="27">
        <f t="shared" si="10"/>
        <v>-22721.41</v>
      </c>
      <c r="I35" s="27">
        <f t="shared" si="10"/>
        <v>-11632.86</v>
      </c>
      <c r="J35" s="27">
        <f t="shared" si="10"/>
        <v>-10729.25</v>
      </c>
      <c r="K35" s="30">
        <f t="shared" si="7"/>
        <v>-202760.28000000003</v>
      </c>
      <c r="L35"/>
      <c r="M35"/>
      <c r="N35"/>
    </row>
    <row r="36" spans="1:14" ht="16.5" customHeight="1">
      <c r="A36" s="25" t="s">
        <v>18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17</v>
      </c>
      <c r="B37" s="27">
        <v>-8361.66</v>
      </c>
      <c r="C37" s="27">
        <v>-7795.06</v>
      </c>
      <c r="D37" s="27">
        <v>-20292.05</v>
      </c>
      <c r="E37" s="27">
        <v>-17097.42</v>
      </c>
      <c r="F37" s="27">
        <v>-14096.44</v>
      </c>
      <c r="G37" s="27">
        <v>-34997.3</v>
      </c>
      <c r="H37" s="27">
        <v>-17998.48</v>
      </c>
      <c r="I37" s="27">
        <v>-5167.87</v>
      </c>
      <c r="J37" s="27">
        <v>-2595.99</v>
      </c>
      <c r="K37" s="30">
        <f t="shared" si="7"/>
        <v>-128402.27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15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f>SUM(B44:J44)</f>
        <v>0</v>
      </c>
      <c r="L44" s="24"/>
      <c r="M44"/>
      <c r="N44"/>
    </row>
    <row r="45" spans="1:14" s="23" customFormat="1" ht="16.5" customHeight="1">
      <c r="A45" s="25" t="s">
        <v>9</v>
      </c>
      <c r="B45" s="17">
        <v>-6697.26</v>
      </c>
      <c r="C45" s="17">
        <v>-6361.75</v>
      </c>
      <c r="D45" s="17">
        <v>-7458.61</v>
      </c>
      <c r="E45" s="17">
        <v>-4555.17</v>
      </c>
      <c r="F45" s="17">
        <v>-4787.45</v>
      </c>
      <c r="G45" s="17">
        <v>-5239.09</v>
      </c>
      <c r="H45" s="17">
        <v>-4722.93</v>
      </c>
      <c r="I45" s="17">
        <v>-6464.99</v>
      </c>
      <c r="J45" s="17">
        <v>-2361.46</v>
      </c>
      <c r="K45" s="17">
        <f>SUM(B45:J45)</f>
        <v>-48648.71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74</v>
      </c>
      <c r="B47" s="17">
        <v>-39150.75</v>
      </c>
      <c r="C47" s="17">
        <v>-34676.63</v>
      </c>
      <c r="D47" s="17">
        <v>-7477.16</v>
      </c>
      <c r="E47" s="17">
        <v>-10552.77</v>
      </c>
      <c r="F47" s="17">
        <v>314.77</v>
      </c>
      <c r="G47" s="17">
        <v>-44558.77</v>
      </c>
      <c r="H47" s="17">
        <v>5776.41</v>
      </c>
      <c r="I47" s="17">
        <v>-38279.53</v>
      </c>
      <c r="J47" s="17">
        <v>-1469.84</v>
      </c>
      <c r="K47" s="17">
        <f>SUM(B47:J47)</f>
        <v>-170074.27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1067927.32</v>
      </c>
      <c r="C49" s="27">
        <f aca="true" t="shared" si="11" ref="C49:J49">IF(C18+C29+C50&lt;0,0,C18+C29+C50)</f>
        <v>1061225.0100000002</v>
      </c>
      <c r="D49" s="27">
        <f t="shared" si="11"/>
        <v>1243387.8000000003</v>
      </c>
      <c r="E49" s="27">
        <f t="shared" si="11"/>
        <v>710677.8700000001</v>
      </c>
      <c r="F49" s="27">
        <f t="shared" si="11"/>
        <v>820949.2100000001</v>
      </c>
      <c r="G49" s="27">
        <f t="shared" si="11"/>
        <v>801775.6800000002</v>
      </c>
      <c r="H49" s="27">
        <f t="shared" si="11"/>
        <v>824899.37</v>
      </c>
      <c r="I49" s="27">
        <f t="shared" si="11"/>
        <v>1061341.95</v>
      </c>
      <c r="J49" s="27">
        <f t="shared" si="11"/>
        <v>409840.58999999997</v>
      </c>
      <c r="K49" s="20">
        <f>SUM(B49:J49)</f>
        <v>8002024.800000001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 aca="true" t="shared" si="12" ref="C51:J51">IF(C18+C29+C50&gt;0,0,C18+C29+C50)</f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1067927.32</v>
      </c>
      <c r="C55" s="10">
        <f t="shared" si="13"/>
        <v>1061225.01</v>
      </c>
      <c r="D55" s="10">
        <f t="shared" si="13"/>
        <v>1243387.8</v>
      </c>
      <c r="E55" s="10">
        <f t="shared" si="13"/>
        <v>710677.87</v>
      </c>
      <c r="F55" s="10">
        <f t="shared" si="13"/>
        <v>820949.21</v>
      </c>
      <c r="G55" s="10">
        <f t="shared" si="13"/>
        <v>801775.69</v>
      </c>
      <c r="H55" s="10">
        <f t="shared" si="13"/>
        <v>824899.37</v>
      </c>
      <c r="I55" s="10">
        <f>SUM(I56:I68)</f>
        <v>1061341.96</v>
      </c>
      <c r="J55" s="10">
        <f t="shared" si="13"/>
        <v>409840.59</v>
      </c>
      <c r="K55" s="5">
        <f>SUM(K56:K68)</f>
        <v>8002024.82</v>
      </c>
      <c r="L55" s="9"/>
    </row>
    <row r="56" spans="1:11" ht="16.5" customHeight="1">
      <c r="A56" s="7" t="s">
        <v>58</v>
      </c>
      <c r="B56" s="8">
        <v>933154.89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933154.89</v>
      </c>
    </row>
    <row r="57" spans="1:11" ht="16.5" customHeight="1">
      <c r="A57" s="7" t="s">
        <v>59</v>
      </c>
      <c r="B57" s="8">
        <v>134772.43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134772.43</v>
      </c>
    </row>
    <row r="58" spans="1:11" ht="16.5" customHeight="1">
      <c r="A58" s="7" t="s">
        <v>4</v>
      </c>
      <c r="B58" s="6">
        <v>0</v>
      </c>
      <c r="C58" s="8">
        <v>1061225.01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1061225.01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1243387.8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1243387.8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710677.87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710677.87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820949.21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820949.21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801775.69</v>
      </c>
      <c r="H62" s="6">
        <v>0</v>
      </c>
      <c r="I62" s="6">
        <v>0</v>
      </c>
      <c r="J62" s="6">
        <v>0</v>
      </c>
      <c r="K62" s="5">
        <f t="shared" si="14"/>
        <v>801775.69</v>
      </c>
    </row>
    <row r="63" spans="1:11" ht="16.5" customHeight="1">
      <c r="A63" s="7" t="s">
        <v>51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824899.37</v>
      </c>
      <c r="I63" s="6">
        <v>0</v>
      </c>
      <c r="J63" s="6">
        <v>0</v>
      </c>
      <c r="K63" s="5">
        <f t="shared" si="14"/>
        <v>824899.37</v>
      </c>
    </row>
    <row r="64" spans="1:11" ht="16.5" customHeight="1">
      <c r="A64" s="7" t="s">
        <v>52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377200.93</v>
      </c>
      <c r="J65" s="6">
        <v>0</v>
      </c>
      <c r="K65" s="5">
        <f t="shared" si="14"/>
        <v>377200.93</v>
      </c>
    </row>
    <row r="66" spans="1:11" ht="16.5" customHeight="1">
      <c r="A66" s="7" t="s">
        <v>54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684141.03</v>
      </c>
      <c r="J66" s="6">
        <v>0</v>
      </c>
      <c r="K66" s="5">
        <f t="shared" si="14"/>
        <v>684141.03</v>
      </c>
    </row>
    <row r="67" spans="1:11" ht="16.5" customHeight="1">
      <c r="A67" s="7" t="s">
        <v>55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409840.59</v>
      </c>
      <c r="K67" s="5">
        <f t="shared" si="14"/>
        <v>409840.59</v>
      </c>
    </row>
    <row r="68" spans="1:11" ht="18" customHeight="1">
      <c r="A68" s="4" t="s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>
      <c r="A69" s="61" t="s">
        <v>75</v>
      </c>
    </row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2022-01-27T19:28:38Z</dcterms:modified>
  <cp:category/>
  <cp:version/>
  <cp:contentType/>
  <cp:contentStatus/>
</cp:coreProperties>
</file>