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<sst xmlns="http://schemas.openxmlformats.org/spreadsheetml/2006/main" count="77" uniqueCount="76">
  <si>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</si>
  <si>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</si>
  <si>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</si>
  <si>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</si>
  <si>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</si>
  <si>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</si>
  <si>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</si>
  <si>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</si>
  <si>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</si>
  <si>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</si>
  <si>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</si>
  <si>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</si>
  <si>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</si>
  <si>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</si>
  <si>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</si>
  <si>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</si>
  <si>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</si>
  <si>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</si>
  <si>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</si>
  <si>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</si>
  <si>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</si>
  <si>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</si>
  <si>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</si>
  <si>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</si>
  <si>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</si>
  <si>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</si>
  <si>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</si>
  <si>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</si>
  <si>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</si>
  <si>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</si>
  <si>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</si>
  <si>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</si>
  <si>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</si>
  <si>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</si>
  <si>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</si>
  <si>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</si>
  <si>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</si>
  <si>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</si>
  <si>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</si>
  <si>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</si>
  <si>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</si>
  <si>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</si>
  <si>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</si>
  <si>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</si>
  <si>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</si>
  <si>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</si>
  <si>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</si>
  <si>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</si>
  <si>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</si>
  <si>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</si>
  <si>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</si>
  <si>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</si>
  <si>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</si>
  <si>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</si>
  <si>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</si>
  <si>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</si>
  <si>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</si>
  <si>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</si>
  <si>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</si>
  <si>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</si>
  <si>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</si>
  <si>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</si>
  <si>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</si>
  <si>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</si>
  <si>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</si>
  <si>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</si>
  <si>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</si>
  <si>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</si>
  <si>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</si>
  <si>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19/01/22 - VENCIMENTO 26/01/22</t>
  </si>
  <si>
    <t>2.1 Tarifa de Remuneração por Passageiro Transportado Gatilho Diesel</t>
  </si>
  <si>
    <t>4.8. Remuneração SMGO</t>
  </si>
  <si>
    <t>4. Remuneração Bruta do Operador (4.1 + 4.2 + 4.3 + 4.4 + 4.5 + 4.6 + 4.7 + 4.8)</t>
  </si>
  <si>
    <t>4.1. Pelo Transporte de Passageiros (1 x (2 + 2.1))</t>
  </si>
  <si>
    <t>5.3. Revisão de Remuneração pelo Transporte Coletivo ¹</t>
  </si>
  <si>
    <t>¹ Remuneração do Arla 32 set.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</si>
</sst>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69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255786</v>
      </c>
      <c r="C7" s="46">
        <f t="shared" si="0"/>
        <v>213122</v>
      </c>
      <c r="D7" s="46">
        <f t="shared" si="0"/>
        <v>266397</v>
      </c>
      <c r="E7" s="46">
        <f t="shared" si="0"/>
        <v>146997</v>
      </c>
      <c r="F7" s="46">
        <f t="shared" si="0"/>
        <v>179558</v>
      </c>
      <c r="G7" s="46">
        <f t="shared" si="0"/>
        <v>184004</v>
      </c>
      <c r="H7" s="46">
        <f t="shared" si="0"/>
        <v>216314</v>
      </c>
      <c r="I7" s="46">
        <f t="shared" si="0"/>
        <v>296572</v>
      </c>
      <c r="J7" s="46">
        <f t="shared" si="0"/>
        <v>91920</v>
      </c>
      <c r="K7" s="46">
        <f t="shared" si="0"/>
        <v>1850670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17171</v>
      </c>
      <c r="C8" s="44">
        <f t="shared" si="1"/>
        <v>16753</v>
      </c>
      <c r="D8" s="44">
        <f t="shared" si="1"/>
        <v>16966</v>
      </c>
      <c r="E8" s="44">
        <f t="shared" si="1"/>
        <v>10537</v>
      </c>
      <c r="F8" s="44">
        <f t="shared" si="1"/>
        <v>12753</v>
      </c>
      <c r="G8" s="44">
        <f t="shared" si="1"/>
        <v>6871</v>
      </c>
      <c r="H8" s="44">
        <f t="shared" si="1"/>
        <v>6509</v>
      </c>
      <c r="I8" s="44">
        <f t="shared" si="1"/>
        <v>17677</v>
      </c>
      <c r="J8" s="44">
        <f t="shared" si="1"/>
        <v>3308</v>
      </c>
      <c r="K8" s="37">
        <f>SUM(B8:J8)</f>
        <v>108545</v>
      </c>
      <c r="L8"/>
      <c r="M8"/>
      <c r="N8"/>
    </row>
    <row r="9" spans="1:14" ht="16.5" customHeight="1">
      <c r="A9" s="22" t="s">
        <v>33</v>
      </c>
      <c r="B9" s="44">
        <v>17142</v>
      </c>
      <c r="C9" s="44">
        <v>16747</v>
      </c>
      <c r="D9" s="44">
        <v>16962</v>
      </c>
      <c r="E9" s="44">
        <v>10495</v>
      </c>
      <c r="F9" s="44">
        <v>12739</v>
      </c>
      <c r="G9" s="44">
        <v>6868</v>
      </c>
      <c r="H9" s="44">
        <v>6509</v>
      </c>
      <c r="I9" s="44">
        <v>17609</v>
      </c>
      <c r="J9" s="44">
        <v>3308</v>
      </c>
      <c r="K9" s="37">
        <f>SUM(B9:J9)</f>
        <v>108379</v>
      </c>
      <c r="L9"/>
      <c r="M9"/>
      <c r="N9"/>
    </row>
    <row r="10" spans="1:14" ht="16.5" customHeight="1">
      <c r="A10" s="22" t="s">
        <v>32</v>
      </c>
      <c r="B10" s="44">
        <v>29</v>
      </c>
      <c r="C10" s="44">
        <v>6</v>
      </c>
      <c r="D10" s="44">
        <v>4</v>
      </c>
      <c r="E10" s="44">
        <v>42</v>
      </c>
      <c r="F10" s="44">
        <v>14</v>
      </c>
      <c r="G10" s="44">
        <v>3</v>
      </c>
      <c r="H10" s="44">
        <v>0</v>
      </c>
      <c r="I10" s="44">
        <v>68</v>
      </c>
      <c r="J10" s="44">
        <v>0</v>
      </c>
      <c r="K10" s="37">
        <f>SUM(B10:J10)</f>
        <v>166</v>
      </c>
      <c r="L10"/>
      <c r="M10"/>
      <c r="N10"/>
    </row>
    <row r="11" spans="1:14" ht="16.5" customHeight="1">
      <c r="A11" s="43" t="s">
        <v>31</v>
      </c>
      <c r="B11" s="42">
        <v>238615</v>
      </c>
      <c r="C11" s="42">
        <v>196369</v>
      </c>
      <c r="D11" s="42">
        <v>249431</v>
      </c>
      <c r="E11" s="42">
        <v>136460</v>
      </c>
      <c r="F11" s="42">
        <v>166805</v>
      </c>
      <c r="G11" s="42">
        <v>177133</v>
      </c>
      <c r="H11" s="42">
        <v>209805</v>
      </c>
      <c r="I11" s="42">
        <v>278895</v>
      </c>
      <c r="J11" s="42">
        <v>88612</v>
      </c>
      <c r="K11" s="37">
        <f>SUM(B11:J11)</f>
        <v>1742125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18" t="s">
        <v>70</v>
      </c>
      <c r="B14" s="41">
        <v>0.1549</v>
      </c>
      <c r="C14" s="41">
        <v>0.1702</v>
      </c>
      <c r="D14" s="41">
        <v>0.1887</v>
      </c>
      <c r="E14" s="41">
        <v>0.164</v>
      </c>
      <c r="F14" s="41">
        <v>0.1736</v>
      </c>
      <c r="G14" s="41">
        <v>0.1754</v>
      </c>
      <c r="H14" s="41">
        <v>0.1396</v>
      </c>
      <c r="I14" s="41">
        <v>0.141</v>
      </c>
      <c r="J14" s="41">
        <v>0.1596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1.244854644240621</v>
      </c>
      <c r="C16" s="38">
        <v>1.297823168524441</v>
      </c>
      <c r="D16" s="38">
        <v>1.104452561146357</v>
      </c>
      <c r="E16" s="38">
        <v>1.379662836018358</v>
      </c>
      <c r="F16" s="38">
        <v>1.134249686473038</v>
      </c>
      <c r="G16" s="38">
        <v>1.227708112890046</v>
      </c>
      <c r="H16" s="38">
        <v>1.150237065356623</v>
      </c>
      <c r="I16" s="38">
        <v>1.131565140318916</v>
      </c>
      <c r="J16" s="38">
        <v>1.19428813566456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72</v>
      </c>
      <c r="B18" s="35">
        <f>B19+B20+B21+B22+B23+B24+B25+B26</f>
        <v>1257357.1</v>
      </c>
      <c r="C18" s="35">
        <f aca="true" t="shared" si="2" ref="C18:J18">C19+C20+C21+C22+C23+C24+C25+C26</f>
        <v>1200485.4000000001</v>
      </c>
      <c r="D18" s="35">
        <f t="shared" si="2"/>
        <v>1405503.71</v>
      </c>
      <c r="E18" s="35">
        <f t="shared" si="2"/>
        <v>849856.7799999999</v>
      </c>
      <c r="F18" s="35">
        <f t="shared" si="2"/>
        <v>901243.25</v>
      </c>
      <c r="G18" s="35">
        <f t="shared" si="2"/>
        <v>1003724.9600000001</v>
      </c>
      <c r="H18" s="35">
        <f t="shared" si="2"/>
        <v>890219.7000000001</v>
      </c>
      <c r="I18" s="35">
        <f t="shared" si="2"/>
        <v>1223996.7300000002</v>
      </c>
      <c r="J18" s="35">
        <f t="shared" si="2"/>
        <v>447992.85</v>
      </c>
      <c r="K18" s="35">
        <f>SUM(B18:J18)</f>
        <v>9180380.48</v>
      </c>
      <c r="L18"/>
      <c r="M18"/>
      <c r="N18"/>
    </row>
    <row r="19" spans="1:14" ht="16.5" customHeight="1">
      <c r="A19" s="18" t="s">
        <v>73</v>
      </c>
      <c r="B19" s="60">
        <f>ROUND((B13+B14)*B7,2)</f>
        <v>979302.28</v>
      </c>
      <c r="C19" s="60">
        <f aca="true" t="shared" si="3" ref="C19:J19">ROUND((C13+C14)*C7,2)</f>
        <v>896412.44</v>
      </c>
      <c r="D19" s="60">
        <f t="shared" si="3"/>
        <v>1242129.29</v>
      </c>
      <c r="E19" s="60">
        <f t="shared" si="3"/>
        <v>595911.14</v>
      </c>
      <c r="F19" s="60">
        <f t="shared" si="3"/>
        <v>770321.78</v>
      </c>
      <c r="G19" s="60">
        <f t="shared" si="3"/>
        <v>797399.73</v>
      </c>
      <c r="H19" s="60">
        <f t="shared" si="3"/>
        <v>746369.83</v>
      </c>
      <c r="I19" s="60">
        <f t="shared" si="3"/>
        <v>1033672.05</v>
      </c>
      <c r="J19" s="60">
        <f t="shared" si="3"/>
        <v>362514.1</v>
      </c>
      <c r="K19" s="30">
        <f>SUM(B19:J19)</f>
        <v>7424032.64</v>
      </c>
      <c r="L19"/>
      <c r="M19"/>
      <c r="N19"/>
    </row>
    <row r="20" spans="1:14" ht="16.5" customHeight="1">
      <c r="A20" s="18" t="s">
        <v>28</v>
      </c>
      <c r="B20" s="30">
        <f aca="true" t="shared" si="4" ref="B20:J20">IF(B16&lt;&gt;0,ROUND((B16-1)*B19,2),0)</f>
        <v>239786.71</v>
      </c>
      <c r="C20" s="30">
        <f t="shared" si="4"/>
        <v>266972.39</v>
      </c>
      <c r="D20" s="30">
        <f t="shared" si="4"/>
        <v>129743.59</v>
      </c>
      <c r="E20" s="30">
        <f t="shared" si="4"/>
        <v>226245.31</v>
      </c>
      <c r="F20" s="30">
        <f t="shared" si="4"/>
        <v>103415.46</v>
      </c>
      <c r="G20" s="30">
        <f t="shared" si="4"/>
        <v>181574.39</v>
      </c>
      <c r="H20" s="30">
        <f t="shared" si="4"/>
        <v>112132.41</v>
      </c>
      <c r="I20" s="30">
        <f t="shared" si="4"/>
        <v>135995.21</v>
      </c>
      <c r="J20" s="30">
        <f t="shared" si="4"/>
        <v>70432.19</v>
      </c>
      <c r="K20" s="30">
        <f aca="true" t="shared" si="5" ref="K18:K26">SUM(B20:J20)</f>
        <v>1466297.66</v>
      </c>
      <c r="L20"/>
      <c r="M20"/>
      <c r="N20"/>
    </row>
    <row r="21" spans="1:14" ht="16.5" customHeight="1">
      <c r="A21" s="18" t="s">
        <v>27</v>
      </c>
      <c r="B21" s="30">
        <v>35590.46</v>
      </c>
      <c r="C21" s="30">
        <v>33003.06</v>
      </c>
      <c r="D21" s="30">
        <v>27860.51</v>
      </c>
      <c r="E21" s="30">
        <v>23936.99</v>
      </c>
      <c r="F21" s="30">
        <v>25169.5</v>
      </c>
      <c r="G21" s="30">
        <v>22316.86</v>
      </c>
      <c r="H21" s="30">
        <v>27914.67</v>
      </c>
      <c r="I21" s="30">
        <v>50208.75</v>
      </c>
      <c r="J21" s="30">
        <v>13144</v>
      </c>
      <c r="K21" s="30">
        <f t="shared" si="5"/>
        <v>259144.8</v>
      </c>
      <c r="L21"/>
      <c r="M21"/>
      <c r="N21"/>
    </row>
    <row r="22" spans="1:14" ht="16.5" customHeight="1">
      <c r="A22" s="18" t="s">
        <v>26</v>
      </c>
      <c r="B22" s="30">
        <v>1475.56</v>
      </c>
      <c r="C22" s="34">
        <v>2951.12</v>
      </c>
      <c r="D22" s="34">
        <v>4426.68</v>
      </c>
      <c r="E22" s="30">
        <v>2951.12</v>
      </c>
      <c r="F22" s="30">
        <v>1475.56</v>
      </c>
      <c r="G22" s="34">
        <v>1475.56</v>
      </c>
      <c r="H22" s="34">
        <v>2951.12</v>
      </c>
      <c r="I22" s="34">
        <v>2951.12</v>
      </c>
      <c r="J22" s="34">
        <v>1475.56</v>
      </c>
      <c r="K22" s="30">
        <f t="shared" si="5"/>
        <v>22133.399999999998</v>
      </c>
      <c r="L22"/>
      <c r="M22"/>
      <c r="N22"/>
    </row>
    <row r="23" spans="1:14" ht="16.5" customHeight="1">
      <c r="A23" s="18" t="s">
        <v>25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5"/>
        <v>0</v>
      </c>
      <c r="L23"/>
      <c r="M23"/>
      <c r="N23"/>
    </row>
    <row r="24" spans="1:14" ht="16.5" customHeight="1">
      <c r="A24" s="18" t="s">
        <v>67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68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71</v>
      </c>
      <c r="B26" s="30">
        <v>1202.09</v>
      </c>
      <c r="C26" s="30">
        <v>1146.39</v>
      </c>
      <c r="D26" s="30">
        <v>1343.64</v>
      </c>
      <c r="E26" s="30">
        <v>812.22</v>
      </c>
      <c r="F26" s="30">
        <v>860.95</v>
      </c>
      <c r="G26" s="30">
        <v>958.42</v>
      </c>
      <c r="H26" s="30">
        <v>851.67</v>
      </c>
      <c r="I26" s="30">
        <v>1169.6</v>
      </c>
      <c r="J26" s="30">
        <v>427</v>
      </c>
      <c r="K26" s="30">
        <f t="shared" si="5"/>
        <v>8771.98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24</v>
      </c>
      <c r="B29" s="30">
        <f aca="true" t="shared" si="6" ref="B29:J29">+B30+B35+B47</f>
        <v>-82109.16</v>
      </c>
      <c r="C29" s="30">
        <f t="shared" si="6"/>
        <v>-80061.46</v>
      </c>
      <c r="D29" s="30">
        <f t="shared" si="6"/>
        <v>-102041.81</v>
      </c>
      <c r="E29" s="30">
        <f t="shared" si="6"/>
        <v>-50694.46</v>
      </c>
      <c r="F29" s="30">
        <f t="shared" si="6"/>
        <v>-60839.049999999996</v>
      </c>
      <c r="G29" s="30">
        <f t="shared" si="6"/>
        <v>-35548.62</v>
      </c>
      <c r="H29" s="30">
        <f t="shared" si="6"/>
        <v>-33375.43</v>
      </c>
      <c r="I29" s="30">
        <f t="shared" si="6"/>
        <v>-43904.020000000004</v>
      </c>
      <c r="J29" s="30">
        <f t="shared" si="6"/>
        <v>-22701.370000000003</v>
      </c>
      <c r="K29" s="30">
        <f aca="true" t="shared" si="7" ref="K29:K37">SUM(B29:J29)</f>
        <v>-511275.38</v>
      </c>
      <c r="L29"/>
      <c r="M29"/>
      <c r="N29"/>
    </row>
    <row r="30" spans="1:14" ht="16.5" customHeight="1">
      <c r="A30" s="18" t="s">
        <v>23</v>
      </c>
      <c r="B30" s="30">
        <f aca="true" t="shared" si="8" ref="B30:J30">B31+B32+B33+B34</f>
        <v>-75424.8</v>
      </c>
      <c r="C30" s="30">
        <f t="shared" si="8"/>
        <v>-73686.8</v>
      </c>
      <c r="D30" s="30">
        <f t="shared" si="8"/>
        <v>-74632.8</v>
      </c>
      <c r="E30" s="30">
        <f t="shared" si="8"/>
        <v>-46178</v>
      </c>
      <c r="F30" s="30">
        <f t="shared" si="8"/>
        <v>-56051.6</v>
      </c>
      <c r="G30" s="30">
        <f t="shared" si="8"/>
        <v>-30219.2</v>
      </c>
      <c r="H30" s="30">
        <f t="shared" si="8"/>
        <v>-28639.6</v>
      </c>
      <c r="I30" s="30">
        <f t="shared" si="8"/>
        <v>-77479.6</v>
      </c>
      <c r="J30" s="30">
        <f t="shared" si="8"/>
        <v>-14555.2</v>
      </c>
      <c r="K30" s="30">
        <f t="shared" si="7"/>
        <v>-476867.60000000003</v>
      </c>
      <c r="L30"/>
      <c r="M30"/>
      <c r="N30"/>
    </row>
    <row r="31" spans="1:14" s="23" customFormat="1" ht="16.5" customHeight="1">
      <c r="A31" s="29" t="s">
        <v>57</v>
      </c>
      <c r="B31" s="30">
        <f>-ROUND((B9)*$E$3,2)</f>
        <v>-75424.8</v>
      </c>
      <c r="C31" s="30">
        <f aca="true" t="shared" si="9" ref="C31:J31">-ROUND((C9)*$E$3,2)</f>
        <v>-73686.8</v>
      </c>
      <c r="D31" s="30">
        <f t="shared" si="9"/>
        <v>-74632.8</v>
      </c>
      <c r="E31" s="30">
        <f t="shared" si="9"/>
        <v>-46178</v>
      </c>
      <c r="F31" s="30">
        <f t="shared" si="9"/>
        <v>-56051.6</v>
      </c>
      <c r="G31" s="30">
        <f t="shared" si="9"/>
        <v>-30219.2</v>
      </c>
      <c r="H31" s="30">
        <f t="shared" si="9"/>
        <v>-28639.6</v>
      </c>
      <c r="I31" s="30">
        <f t="shared" si="9"/>
        <v>-77479.6</v>
      </c>
      <c r="J31" s="30">
        <f t="shared" si="9"/>
        <v>-14555.2</v>
      </c>
      <c r="K31" s="30">
        <f t="shared" si="7"/>
        <v>-476867.60000000003</v>
      </c>
      <c r="L31" s="28"/>
      <c r="M31"/>
      <c r="N31"/>
    </row>
    <row r="32" spans="1:14" ht="16.5" customHeight="1">
      <c r="A32" s="25" t="s">
        <v>22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21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20</v>
      </c>
      <c r="B34" s="30">
        <v>0</v>
      </c>
      <c r="C34" s="30">
        <v>0</v>
      </c>
      <c r="D34" s="30">
        <v>0</v>
      </c>
      <c r="E34" s="30">
        <v>0</v>
      </c>
      <c r="F34" s="26">
        <v>0</v>
      </c>
      <c r="G34" s="30">
        <v>0</v>
      </c>
      <c r="H34" s="30">
        <v>0</v>
      </c>
      <c r="I34" s="30">
        <v>0</v>
      </c>
      <c r="J34" s="30">
        <v>0</v>
      </c>
      <c r="K34" s="30">
        <f t="shared" si="7"/>
        <v>0</v>
      </c>
      <c r="L34"/>
      <c r="M34"/>
      <c r="N34"/>
    </row>
    <row r="35" spans="1:14" s="23" customFormat="1" ht="16.5" customHeight="1">
      <c r="A35" s="18" t="s">
        <v>19</v>
      </c>
      <c r="B35" s="27">
        <f aca="true" t="shared" si="10" ref="B35:J35">SUM(B36:B45)</f>
        <v>-6684.36</v>
      </c>
      <c r="C35" s="27">
        <f t="shared" si="10"/>
        <v>-6374.66</v>
      </c>
      <c r="D35" s="27">
        <f t="shared" si="10"/>
        <v>-27409.010000000002</v>
      </c>
      <c r="E35" s="27">
        <f t="shared" si="10"/>
        <v>-4516.46</v>
      </c>
      <c r="F35" s="27">
        <f t="shared" si="10"/>
        <v>-4787.45</v>
      </c>
      <c r="G35" s="27">
        <f t="shared" si="10"/>
        <v>-5329.42</v>
      </c>
      <c r="H35" s="27">
        <f t="shared" si="10"/>
        <v>-4735.83</v>
      </c>
      <c r="I35" s="27">
        <f t="shared" si="10"/>
        <v>-6503.7</v>
      </c>
      <c r="J35" s="27">
        <f t="shared" si="10"/>
        <v>-8146.17</v>
      </c>
      <c r="K35" s="30">
        <f t="shared" si="7"/>
        <v>-74487.06</v>
      </c>
      <c r="L35"/>
      <c r="M35"/>
      <c r="N35"/>
    </row>
    <row r="36" spans="1:14" ht="16.5" customHeight="1">
      <c r="A36" s="25" t="s">
        <v>18</v>
      </c>
      <c r="B36" s="17">
        <v>0</v>
      </c>
      <c r="C36" s="17">
        <v>0</v>
      </c>
      <c r="D36" s="27">
        <v>-19937.5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-5771.8</v>
      </c>
      <c r="K36" s="30">
        <f t="shared" si="7"/>
        <v>-25709.3</v>
      </c>
      <c r="L36"/>
      <c r="M36"/>
      <c r="N36"/>
    </row>
    <row r="37" spans="1:14" ht="16.5" customHeight="1">
      <c r="A37" s="25" t="s">
        <v>17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16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15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13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12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11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4" s="23" customFormat="1" ht="16.5" customHeight="1">
      <c r="A44" s="25" t="s">
        <v>10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f>SUM(B44:J44)</f>
        <v>0</v>
      </c>
      <c r="L44" s="24"/>
      <c r="M44"/>
      <c r="N44"/>
    </row>
    <row r="45" spans="1:14" s="23" customFormat="1" ht="16.5" customHeight="1">
      <c r="A45" s="25" t="s">
        <v>9</v>
      </c>
      <c r="B45" s="17">
        <v>-6684.36</v>
      </c>
      <c r="C45" s="17">
        <v>-6374.66</v>
      </c>
      <c r="D45" s="17">
        <v>-7471.51</v>
      </c>
      <c r="E45" s="17">
        <v>-4516.46</v>
      </c>
      <c r="F45" s="17">
        <v>-4787.45</v>
      </c>
      <c r="G45" s="17">
        <v>-5329.42</v>
      </c>
      <c r="H45" s="17">
        <v>-4735.83</v>
      </c>
      <c r="I45" s="17">
        <v>-6503.7</v>
      </c>
      <c r="J45" s="17">
        <v>-2374.37</v>
      </c>
      <c r="K45" s="30">
        <f>SUM(B45:J45)</f>
        <v>-48777.76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74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40079.28</v>
      </c>
      <c r="J47" s="17">
        <v>0</v>
      </c>
      <c r="K47" s="30">
        <f>SUM(B47:J47)</f>
        <v>40079.28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1175247.9400000002</v>
      </c>
      <c r="C49" s="27">
        <f aca="true" t="shared" si="11" ref="C49:J49">IF(C18+C29+C50&lt;0,0,C18+C29+C50)</f>
        <v>1120423.9400000002</v>
      </c>
      <c r="D49" s="27">
        <f t="shared" si="11"/>
        <v>1303461.9</v>
      </c>
      <c r="E49" s="27">
        <f t="shared" si="11"/>
        <v>799162.32</v>
      </c>
      <c r="F49" s="27">
        <f t="shared" si="11"/>
        <v>840404.2</v>
      </c>
      <c r="G49" s="27">
        <f t="shared" si="11"/>
        <v>968176.3400000001</v>
      </c>
      <c r="H49" s="27">
        <f t="shared" si="11"/>
        <v>856844.27</v>
      </c>
      <c r="I49" s="27">
        <f t="shared" si="11"/>
        <v>1180092.7100000002</v>
      </c>
      <c r="J49" s="27">
        <f t="shared" si="11"/>
        <v>425291.48</v>
      </c>
      <c r="K49" s="20">
        <f>SUM(B49:J49)</f>
        <v>8669105.1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 aca="true" t="shared" si="12" ref="C51:J51">IF(C18+C29+C50&gt;0,0,C18+C29+C50)</f>
        <v>0</v>
      </c>
      <c r="D51" s="27">
        <f t="shared" si="12"/>
        <v>0</v>
      </c>
      <c r="E51" s="27">
        <f t="shared" si="12"/>
        <v>0</v>
      </c>
      <c r="F51" s="27">
        <f t="shared" si="12"/>
        <v>0</v>
      </c>
      <c r="G51" s="27">
        <f t="shared" si="12"/>
        <v>0</v>
      </c>
      <c r="H51" s="27">
        <f t="shared" si="12"/>
        <v>0</v>
      </c>
      <c r="I51" s="27">
        <f t="shared" si="12"/>
        <v>0</v>
      </c>
      <c r="J51" s="27">
        <f t="shared" si="12"/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3" ref="B55:J55">SUM(B56:B67)</f>
        <v>1175247.94</v>
      </c>
      <c r="C55" s="10">
        <f t="shared" si="13"/>
        <v>1120423.95</v>
      </c>
      <c r="D55" s="10">
        <f t="shared" si="13"/>
        <v>1303461.89</v>
      </c>
      <c r="E55" s="10">
        <f t="shared" si="13"/>
        <v>799162.32</v>
      </c>
      <c r="F55" s="10">
        <f t="shared" si="13"/>
        <v>840404.19</v>
      </c>
      <c r="G55" s="10">
        <f t="shared" si="13"/>
        <v>968176.35</v>
      </c>
      <c r="H55" s="10">
        <f t="shared" si="13"/>
        <v>856844.27</v>
      </c>
      <c r="I55" s="10">
        <f>SUM(I56:I68)</f>
        <v>1180092.71</v>
      </c>
      <c r="J55" s="10">
        <f t="shared" si="13"/>
        <v>425291.47</v>
      </c>
      <c r="K55" s="5">
        <f>SUM(K56:K68)</f>
        <v>8669105.089999998</v>
      </c>
      <c r="L55" s="9"/>
    </row>
    <row r="56" spans="1:11" ht="16.5" customHeight="1">
      <c r="A56" s="7" t="s">
        <v>58</v>
      </c>
      <c r="B56" s="8">
        <v>1026696.6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4" ref="K56:K67">SUM(B56:J56)</f>
        <v>1026696.6</v>
      </c>
    </row>
    <row r="57" spans="1:11" ht="16.5" customHeight="1">
      <c r="A57" s="7" t="s">
        <v>59</v>
      </c>
      <c r="B57" s="8">
        <v>148551.34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148551.34</v>
      </c>
    </row>
    <row r="58" spans="1:11" ht="16.5" customHeight="1">
      <c r="A58" s="7" t="s">
        <v>4</v>
      </c>
      <c r="B58" s="6">
        <v>0</v>
      </c>
      <c r="C58" s="8">
        <v>1120423.95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1120423.95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1303461.89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1303461.89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799162.32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799162.32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840404.19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840404.19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968176.35</v>
      </c>
      <c r="H62" s="6">
        <v>0</v>
      </c>
      <c r="I62" s="6">
        <v>0</v>
      </c>
      <c r="J62" s="6">
        <v>0</v>
      </c>
      <c r="K62" s="5">
        <f t="shared" si="14"/>
        <v>968176.35</v>
      </c>
    </row>
    <row r="63" spans="1:11" ht="16.5" customHeight="1">
      <c r="A63" s="7" t="s">
        <v>51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856844.27</v>
      </c>
      <c r="I63" s="6">
        <v>0</v>
      </c>
      <c r="J63" s="6">
        <v>0</v>
      </c>
      <c r="K63" s="5">
        <f t="shared" si="14"/>
        <v>856844.27</v>
      </c>
    </row>
    <row r="64" spans="1:11" ht="16.5" customHeight="1">
      <c r="A64" s="7" t="s">
        <v>52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4"/>
        <v>0</v>
      </c>
    </row>
    <row r="65" spans="1:11" ht="16.5" customHeight="1">
      <c r="A65" s="7" t="s">
        <v>53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405616.78</v>
      </c>
      <c r="J65" s="6">
        <v>0</v>
      </c>
      <c r="K65" s="5">
        <f t="shared" si="14"/>
        <v>405616.78</v>
      </c>
    </row>
    <row r="66" spans="1:11" ht="16.5" customHeight="1">
      <c r="A66" s="7" t="s">
        <v>54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774475.93</v>
      </c>
      <c r="J66" s="6">
        <v>0</v>
      </c>
      <c r="K66" s="5">
        <f t="shared" si="14"/>
        <v>774475.93</v>
      </c>
    </row>
    <row r="67" spans="1:11" ht="16.5" customHeight="1">
      <c r="A67" s="7" t="s">
        <v>55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425291.47</v>
      </c>
      <c r="K67" s="5">
        <f t="shared" si="14"/>
        <v>425291.47</v>
      </c>
    </row>
    <row r="68" spans="1:11" ht="18" customHeight="1">
      <c r="A68" s="4" t="s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>
      <c r="A69" s="61" t="s">
        <v>75</v>
      </c>
    </row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2022-01-24T19:42:29Z</dcterms:modified>
  <cp:category/>
  <cp:version/>
  <cp:contentType/>
  <cp:contentStatus/>
</cp:coreProperties>
</file>