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<sst xmlns="http://schemas.openxmlformats.org/spreadsheetml/2006/main" count="81" uniqueCount="80">
  <si>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</si>
  <si>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</si>
  <si>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</si>
  <si>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</si>
  <si>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</si>
  <si>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</si>
  <si>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</si>
  <si>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</si>
  <si>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</si>
  <si>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</si>
  <si>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</si>
  <si>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</si>
  <si>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</si>
  <si>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</si>
  <si>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</si>
  <si>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</si>
  <si>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</si>
  <si>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</si>
  <si>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</si>
  <si>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</si>
  <si>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</si>
  <si>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</si>
  <si>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</si>
  <si>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</si>
  <si>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</si>
  <si>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</si>
  <si>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</si>
  <si>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</si>
  <si>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</si>
  <si>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</si>
  <si>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</si>
  <si>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</si>
  <si>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</si>
  <si>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</si>
  <si>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</si>
  <si>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</si>
  <si>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</si>
  <si>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</si>
  <si>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</si>
  <si>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</si>
  <si>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</si>
  <si>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</si>
  <si>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</si>
  <si>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</si>
  <si>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</si>
  <si>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</si>
  <si>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</si>
  <si>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</si>
  <si>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</si>
  <si>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</si>
  <si>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</si>
  <si>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</si>
  <si>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</si>
  <si>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</si>
  <si>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</si>
  <si>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</si>
  <si>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</si>
  <si>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</si>
  <si>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</si>
  <si>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</si>
  <si>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</si>
  <si>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</si>
  <si>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</si>
  <si>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</si>
  <si>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</si>
  <si>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</si>
  <si>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</si>
  <si>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</si>
  <si>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</si>
  <si>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</si>
  <si>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</si>
  <si>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</si>
  <si>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</si>
  <si>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</si>
  <si>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01/01/22 - VENCIMENTO 07/01/22</t>
  </si>
  <si>
    <t>2.1 Tarifa de Remuneração por Passageiro Transportado Gatilho Diesel</t>
  </si>
  <si>
    <t>4.1. Pelo Transporte de Passageiros (1 x (2 + 2.1))</t>
  </si>
  <si>
    <t>4. Remuneração Bruta do Operador (4.1 + 4.2 + 4.3 + 4.4 + 4.5 + 4.6 + 4.7 + 4.8)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</si>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</sst>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170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8560</v>
      </c>
      <c r="C7" s="10">
        <f>C8+C11</f>
        <v>12850</v>
      </c>
      <c r="D7" s="10">
        <f aca="true" t="shared" si="0" ref="D7:K7">D8+D11</f>
        <v>38093</v>
      </c>
      <c r="E7" s="10">
        <f t="shared" si="0"/>
        <v>37001</v>
      </c>
      <c r="F7" s="10">
        <f t="shared" si="0"/>
        <v>39874</v>
      </c>
      <c r="G7" s="10">
        <f t="shared" si="0"/>
        <v>15789</v>
      </c>
      <c r="H7" s="10">
        <f t="shared" si="0"/>
        <v>10126</v>
      </c>
      <c r="I7" s="10">
        <f t="shared" si="0"/>
        <v>16672</v>
      </c>
      <c r="J7" s="10">
        <f t="shared" si="0"/>
        <v>10211</v>
      </c>
      <c r="K7" s="10">
        <f t="shared" si="0"/>
        <v>31784</v>
      </c>
      <c r="L7" s="10">
        <f>SUM(B7:K7)</f>
        <v>220960</v>
      </c>
      <c r="M7" s="11"/>
    </row>
    <row r="8" spans="1:13" ht="17.25" customHeight="1">
      <c r="A8" s="12" t="s">
        <v>18</v>
      </c>
      <c r="B8" s="13">
        <f>B9+B10</f>
        <v>1019</v>
      </c>
      <c r="C8" s="13">
        <f aca="true" t="shared" si="1" ref="C8:K8">C9+C10</f>
        <v>1643</v>
      </c>
      <c r="D8" s="13">
        <f t="shared" si="1"/>
        <v>5238</v>
      </c>
      <c r="E8" s="13">
        <f t="shared" si="1"/>
        <v>4340</v>
      </c>
      <c r="F8" s="13">
        <f t="shared" si="1"/>
        <v>5082</v>
      </c>
      <c r="G8" s="13">
        <f t="shared" si="1"/>
        <v>2011</v>
      </c>
      <c r="H8" s="13">
        <f t="shared" si="1"/>
        <v>1323</v>
      </c>
      <c r="I8" s="13">
        <f t="shared" si="1"/>
        <v>1565</v>
      </c>
      <c r="J8" s="13">
        <f t="shared" si="1"/>
        <v>809</v>
      </c>
      <c r="K8" s="13">
        <f t="shared" si="1"/>
        <v>2991</v>
      </c>
      <c r="L8" s="13">
        <f>SUM(B8:K8)</f>
        <v>26021</v>
      </c>
      <c r="M8"/>
    </row>
    <row r="9" spans="1:13" ht="17.25" customHeight="1">
      <c r="A9" s="14" t="s">
        <v>19</v>
      </c>
      <c r="B9" s="15">
        <v>1017</v>
      </c>
      <c r="C9" s="15">
        <v>1643</v>
      </c>
      <c r="D9" s="15">
        <v>5238</v>
      </c>
      <c r="E9" s="15">
        <v>4340</v>
      </c>
      <c r="F9" s="15">
        <v>5082</v>
      </c>
      <c r="G9" s="15">
        <v>2011</v>
      </c>
      <c r="H9" s="15">
        <v>1313</v>
      </c>
      <c r="I9" s="15">
        <v>1565</v>
      </c>
      <c r="J9" s="15">
        <v>809</v>
      </c>
      <c r="K9" s="15">
        <v>2991</v>
      </c>
      <c r="L9" s="13">
        <f>SUM(B9:K9)</f>
        <v>26009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7541</v>
      </c>
      <c r="C11" s="15">
        <v>11207</v>
      </c>
      <c r="D11" s="15">
        <v>32855</v>
      </c>
      <c r="E11" s="15">
        <v>32661</v>
      </c>
      <c r="F11" s="15">
        <v>34792</v>
      </c>
      <c r="G11" s="15">
        <v>13778</v>
      </c>
      <c r="H11" s="15">
        <v>8803</v>
      </c>
      <c r="I11" s="15">
        <v>15107</v>
      </c>
      <c r="J11" s="15">
        <v>9402</v>
      </c>
      <c r="K11" s="15">
        <v>28793</v>
      </c>
      <c r="L11" s="13">
        <f>SUM(B11:K11)</f>
        <v>194939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1.71324505166125</v>
      </c>
      <c r="C16" s="22">
        <v>1.778620157463658</v>
      </c>
      <c r="D16" s="22">
        <v>1.599678633079407</v>
      </c>
      <c r="E16" s="22">
        <v>1.589198083040173</v>
      </c>
      <c r="F16" s="22">
        <v>1.82375604482468</v>
      </c>
      <c r="G16" s="22">
        <v>1.849095623870249</v>
      </c>
      <c r="H16" s="22">
        <v>1.820015102055533</v>
      </c>
      <c r="I16" s="22">
        <v>1.514611280091326</v>
      </c>
      <c r="J16" s="22">
        <v>2.47644099964811</v>
      </c>
      <c r="K16" s="22">
        <v>1.554041031450512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B19+B20+B21+B22+B23+B24+B25+B26</f>
        <v>96719.11</v>
      </c>
      <c r="C18" s="25">
        <f aca="true" t="shared" si="2" ref="C18:K18">C19+C20+C21+C22+C23+C24+C25+C26</f>
        <v>86187.79000000001</v>
      </c>
      <c r="D18" s="25">
        <f t="shared" si="2"/>
        <v>277909.05</v>
      </c>
      <c r="E18" s="25">
        <f t="shared" si="2"/>
        <v>268530.59</v>
      </c>
      <c r="F18" s="25">
        <f t="shared" si="2"/>
        <v>291867.83</v>
      </c>
      <c r="G18" s="25">
        <f t="shared" si="2"/>
        <v>131751.47</v>
      </c>
      <c r="H18" s="25">
        <f t="shared" si="2"/>
        <v>91567.71999999999</v>
      </c>
      <c r="I18" s="25">
        <f t="shared" si="2"/>
        <v>100130.93000000001</v>
      </c>
      <c r="J18" s="25">
        <f t="shared" si="2"/>
        <v>111720.69</v>
      </c>
      <c r="K18" s="25">
        <f t="shared" si="2"/>
        <v>176124.02000000002</v>
      </c>
      <c r="L18" s="25">
        <f>L19+L20+L21+L22+L23+L24+L25+L26</f>
        <v>1632509.2000000002</v>
      </c>
      <c r="M18"/>
    </row>
    <row r="19" spans="1:13" ht="17.25" customHeight="1">
      <c r="A19" s="26" t="s">
        <v>76</v>
      </c>
      <c r="B19" s="55">
        <f>ROUND((B13+B14)*B7,2)</f>
        <v>55102.43</v>
      </c>
      <c r="C19" s="55">
        <f aca="true" t="shared" si="3" ref="C19:K19">ROUND((C13+C14)*C7,2)</f>
        <v>45189.6</v>
      </c>
      <c r="D19" s="55">
        <f t="shared" si="3"/>
        <v>159442.06</v>
      </c>
      <c r="E19" s="55">
        <f t="shared" si="3"/>
        <v>156873.14</v>
      </c>
      <c r="F19" s="55">
        <f t="shared" si="3"/>
        <v>149371.99</v>
      </c>
      <c r="G19" s="55">
        <f t="shared" si="3"/>
        <v>65036.47</v>
      </c>
      <c r="H19" s="55">
        <f t="shared" si="3"/>
        <v>45944.7</v>
      </c>
      <c r="I19" s="55">
        <f t="shared" si="3"/>
        <v>62718.4</v>
      </c>
      <c r="J19" s="55">
        <f t="shared" si="3"/>
        <v>41369.87</v>
      </c>
      <c r="K19" s="55">
        <f t="shared" si="3"/>
        <v>105157.36</v>
      </c>
      <c r="L19" s="32">
        <f aca="true" t="shared" si="4" ref="L19:L26">SUM(B19:K19)</f>
        <v>886206.0199999999</v>
      </c>
      <c r="M19"/>
    </row>
    <row r="20" spans="1:13" ht="17.25" customHeight="1">
      <c r="A20" s="26" t="s">
        <v>24</v>
      </c>
      <c r="B20" s="32">
        <f aca="true" t="shared" si="5" ref="B20:K20">IF(B16&lt;&gt;0,ROUND((B16-1)*B19,2),0)</f>
        <v>39301.54</v>
      </c>
      <c r="C20" s="32">
        <f t="shared" si="5"/>
        <v>35185.53</v>
      </c>
      <c r="D20" s="32">
        <f t="shared" si="5"/>
        <v>95614</v>
      </c>
      <c r="E20" s="32">
        <f t="shared" si="5"/>
        <v>92429.35</v>
      </c>
      <c r="F20" s="32">
        <f t="shared" si="5"/>
        <v>123046.08</v>
      </c>
      <c r="G20" s="32">
        <f t="shared" si="5"/>
        <v>55222.18</v>
      </c>
      <c r="H20" s="32">
        <f t="shared" si="5"/>
        <v>37675.35</v>
      </c>
      <c r="I20" s="32">
        <f t="shared" si="5"/>
        <v>32275.6</v>
      </c>
      <c r="J20" s="32">
        <f t="shared" si="5"/>
        <v>61080.17</v>
      </c>
      <c r="K20" s="32">
        <f t="shared" si="5"/>
        <v>58261.49</v>
      </c>
      <c r="L20" s="32">
        <f t="shared" si="4"/>
        <v>630091.29</v>
      </c>
      <c r="M20"/>
    </row>
    <row r="21" spans="1:13" ht="17.25" customHeight="1">
      <c r="A21" s="26" t="s">
        <v>25</v>
      </c>
      <c r="B21" s="32">
        <v>484.52</v>
      </c>
      <c r="C21" s="32">
        <v>4021.49</v>
      </c>
      <c r="D21" s="32">
        <v>18883.11</v>
      </c>
      <c r="E21" s="32">
        <v>15293.03</v>
      </c>
      <c r="F21" s="32">
        <v>16904.39</v>
      </c>
      <c r="G21" s="32">
        <v>11010.13</v>
      </c>
      <c r="H21" s="32">
        <v>6135.62</v>
      </c>
      <c r="I21" s="32">
        <v>3294.71</v>
      </c>
      <c r="J21" s="32">
        <v>5911.1</v>
      </c>
      <c r="K21" s="32">
        <v>9108.91</v>
      </c>
      <c r="L21" s="32">
        <f t="shared" si="4"/>
        <v>91047.01000000001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4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4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4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4"/>
        <v>0</v>
      </c>
      <c r="M25"/>
    </row>
    <row r="26" spans="1:13" ht="17.25" customHeight="1">
      <c r="A26" s="26" t="s">
        <v>78</v>
      </c>
      <c r="B26" s="32">
        <v>355.06</v>
      </c>
      <c r="C26" s="32">
        <v>315.61</v>
      </c>
      <c r="D26" s="32">
        <v>1018.76</v>
      </c>
      <c r="E26" s="32">
        <v>983.95</v>
      </c>
      <c r="F26" s="32">
        <v>1069.81</v>
      </c>
      <c r="G26" s="32">
        <v>482.69</v>
      </c>
      <c r="H26" s="32">
        <v>336.49</v>
      </c>
      <c r="I26" s="32">
        <v>366.66</v>
      </c>
      <c r="J26" s="32">
        <v>408.43</v>
      </c>
      <c r="K26" s="32">
        <v>645.14</v>
      </c>
      <c r="L26" s="32">
        <f t="shared" si="4"/>
        <v>5982.6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-28002.19</v>
      </c>
      <c r="C29" s="32">
        <f t="shared" si="6"/>
        <v>-8984.17</v>
      </c>
      <c r="D29" s="32">
        <f t="shared" si="6"/>
        <v>-28712.13</v>
      </c>
      <c r="E29" s="32">
        <f t="shared" si="6"/>
        <v>-29483.19</v>
      </c>
      <c r="F29" s="32">
        <f t="shared" si="6"/>
        <v>-28309.62</v>
      </c>
      <c r="G29" s="32">
        <f t="shared" si="6"/>
        <v>-11532.47</v>
      </c>
      <c r="H29" s="32">
        <f t="shared" si="6"/>
        <v>-16096.84</v>
      </c>
      <c r="I29" s="32">
        <f t="shared" si="6"/>
        <v>-8924.86</v>
      </c>
      <c r="J29" s="32">
        <f t="shared" si="6"/>
        <v>-5830.73</v>
      </c>
      <c r="K29" s="32">
        <f t="shared" si="6"/>
        <v>-16747.76</v>
      </c>
      <c r="L29" s="32">
        <f aca="true" t="shared" si="7" ref="L29:L36">SUM(B29:K29)</f>
        <v>-182623.96</v>
      </c>
      <c r="M29"/>
    </row>
    <row r="30" spans="1:13" ht="18.75" customHeight="1">
      <c r="A30" s="26" t="s">
        <v>29</v>
      </c>
      <c r="B30" s="32">
        <f>B31+B32+B33+B34</f>
        <v>-4474.8</v>
      </c>
      <c r="C30" s="32">
        <f aca="true" t="shared" si="8" ref="C30:K30">C31+C32+C33+C34</f>
        <v>-7229.2</v>
      </c>
      <c r="D30" s="32">
        <f t="shared" si="8"/>
        <v>-23047.2</v>
      </c>
      <c r="E30" s="32">
        <f t="shared" si="8"/>
        <v>-19096</v>
      </c>
      <c r="F30" s="32">
        <f t="shared" si="8"/>
        <v>-22360.8</v>
      </c>
      <c r="G30" s="32">
        <f t="shared" si="8"/>
        <v>-8848.4</v>
      </c>
      <c r="H30" s="32">
        <f t="shared" si="8"/>
        <v>-5777.2</v>
      </c>
      <c r="I30" s="32">
        <f t="shared" si="8"/>
        <v>-6886</v>
      </c>
      <c r="J30" s="32">
        <f t="shared" si="8"/>
        <v>-3559.6</v>
      </c>
      <c r="K30" s="32">
        <f t="shared" si="8"/>
        <v>-13160.4</v>
      </c>
      <c r="L30" s="32">
        <f t="shared" si="7"/>
        <v>-114439.59999999999</v>
      </c>
      <c r="M30"/>
    </row>
    <row r="31" spans="1:13" s="35" customFormat="1" ht="18.75" customHeight="1">
      <c r="A31" s="33" t="s">
        <v>57</v>
      </c>
      <c r="B31" s="32">
        <f>-ROUND((B9)*$E$3,2)</f>
        <v>-4474.8</v>
      </c>
      <c r="C31" s="32">
        <f aca="true" t="shared" si="9" ref="C31:K31">-ROUND((C9)*$E$3,2)</f>
        <v>-7229.2</v>
      </c>
      <c r="D31" s="32">
        <f t="shared" si="9"/>
        <v>-23047.2</v>
      </c>
      <c r="E31" s="32">
        <f t="shared" si="9"/>
        <v>-19096</v>
      </c>
      <c r="F31" s="32">
        <f t="shared" si="9"/>
        <v>-22360.8</v>
      </c>
      <c r="G31" s="32">
        <f t="shared" si="9"/>
        <v>-8848.4</v>
      </c>
      <c r="H31" s="32">
        <f t="shared" si="9"/>
        <v>-5777.2</v>
      </c>
      <c r="I31" s="32">
        <f t="shared" si="9"/>
        <v>-6886</v>
      </c>
      <c r="J31" s="32">
        <f t="shared" si="9"/>
        <v>-3559.6</v>
      </c>
      <c r="K31" s="32">
        <f t="shared" si="9"/>
        <v>-13160.4</v>
      </c>
      <c r="L31" s="32">
        <f t="shared" si="7"/>
        <v>-114439.59999999999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33</v>
      </c>
      <c r="B35" s="37">
        <f>SUM(B36:B47)</f>
        <v>-23527.39</v>
      </c>
      <c r="C35" s="37">
        <f aca="true" t="shared" si="10" ref="C35:K35">SUM(C36:C47)</f>
        <v>-1754.97</v>
      </c>
      <c r="D35" s="37">
        <f t="shared" si="10"/>
        <v>-5664.93</v>
      </c>
      <c r="E35" s="37">
        <f t="shared" si="10"/>
        <v>-10387.189999999999</v>
      </c>
      <c r="F35" s="37">
        <f t="shared" si="10"/>
        <v>-5948.82</v>
      </c>
      <c r="G35" s="37">
        <f t="shared" si="10"/>
        <v>-2684.07</v>
      </c>
      <c r="H35" s="37">
        <f t="shared" si="10"/>
        <v>-10319.640000000001</v>
      </c>
      <c r="I35" s="37">
        <f t="shared" si="10"/>
        <v>-2038.86</v>
      </c>
      <c r="J35" s="37">
        <f t="shared" si="10"/>
        <v>-2271.13</v>
      </c>
      <c r="K35" s="37">
        <f t="shared" si="10"/>
        <v>-3587.36</v>
      </c>
      <c r="L35" s="32">
        <f t="shared" si="7"/>
        <v>-68184.35999999999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-1974.34</v>
      </c>
      <c r="C46" s="17">
        <v>-1754.97</v>
      </c>
      <c r="D46" s="17">
        <v>-5664.93</v>
      </c>
      <c r="E46" s="17">
        <v>-5471.37</v>
      </c>
      <c r="F46" s="17">
        <v>-5948.82</v>
      </c>
      <c r="G46" s="17">
        <v>-2684.07</v>
      </c>
      <c r="H46" s="17">
        <v>-1871.1</v>
      </c>
      <c r="I46" s="17">
        <v>-2038.86</v>
      </c>
      <c r="J46" s="17">
        <v>-2271.13</v>
      </c>
      <c r="K46" s="17">
        <v>-3587.36</v>
      </c>
      <c r="L46" s="29">
        <f t="shared" si="11"/>
        <v>-33266.95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68716.92</v>
      </c>
      <c r="C50" s="40">
        <f aca="true" t="shared" si="12" ref="C50:K50">IF(C18+C29+C42+C51&lt;0,0,C18+C29+C51)</f>
        <v>77203.62000000001</v>
      </c>
      <c r="D50" s="40">
        <f t="shared" si="12"/>
        <v>249196.91999999998</v>
      </c>
      <c r="E50" s="40">
        <f t="shared" si="12"/>
        <v>239047.40000000002</v>
      </c>
      <c r="F50" s="40">
        <f t="shared" si="12"/>
        <v>263558.21</v>
      </c>
      <c r="G50" s="40">
        <f t="shared" si="12"/>
        <v>120219</v>
      </c>
      <c r="H50" s="40">
        <f t="shared" si="12"/>
        <v>75470.87999999999</v>
      </c>
      <c r="I50" s="40">
        <f t="shared" si="12"/>
        <v>91206.07</v>
      </c>
      <c r="J50" s="40">
        <f t="shared" si="12"/>
        <v>105889.96</v>
      </c>
      <c r="K50" s="40">
        <f t="shared" si="12"/>
        <v>159376.26</v>
      </c>
      <c r="L50" s="41">
        <f>SUM(B50:K50)</f>
        <v>1449885.24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68716.92</v>
      </c>
      <c r="C56" s="40">
        <f aca="true" t="shared" si="14" ref="C56:J56">SUM(C57:C68)</f>
        <v>77203.61000000002</v>
      </c>
      <c r="D56" s="40">
        <f t="shared" si="14"/>
        <v>249196.91</v>
      </c>
      <c r="E56" s="40">
        <f t="shared" si="14"/>
        <v>239047.4</v>
      </c>
      <c r="F56" s="40">
        <f t="shared" si="14"/>
        <v>263558.22</v>
      </c>
      <c r="G56" s="40">
        <f t="shared" si="14"/>
        <v>120219</v>
      </c>
      <c r="H56" s="40">
        <f t="shared" si="14"/>
        <v>75470.88</v>
      </c>
      <c r="I56" s="40">
        <f>SUM(I57:I71)</f>
        <v>91206.07</v>
      </c>
      <c r="J56" s="40">
        <f t="shared" si="14"/>
        <v>105889.96</v>
      </c>
      <c r="K56" s="40">
        <f>SUM(K57:K70)</f>
        <v>159376.27000000002</v>
      </c>
      <c r="L56" s="45">
        <f>SUM(B56:K56)</f>
        <v>1449885.24</v>
      </c>
      <c r="M56" s="39"/>
    </row>
    <row r="57" spans="1:13" ht="18.75" customHeight="1">
      <c r="A57" s="46" t="s">
        <v>50</v>
      </c>
      <c r="B57" s="47">
        <v>68716.92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68716.92</v>
      </c>
      <c r="M57" s="39"/>
    </row>
    <row r="58" spans="1:12" ht="18.75" customHeight="1">
      <c r="A58" s="46" t="s">
        <v>60</v>
      </c>
      <c r="B58" s="17">
        <v>0</v>
      </c>
      <c r="C58" s="47">
        <v>67445.07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67445.07</v>
      </c>
    </row>
    <row r="59" spans="1:12" ht="18.75" customHeight="1">
      <c r="A59" s="46" t="s">
        <v>61</v>
      </c>
      <c r="B59" s="17">
        <v>0</v>
      </c>
      <c r="C59" s="47">
        <v>9758.54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9758.54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249196.91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249196.91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239047.4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239047.4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263558.22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263558.22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120219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120219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75470.88</v>
      </c>
      <c r="I64" s="17">
        <v>0</v>
      </c>
      <c r="J64" s="17">
        <v>0</v>
      </c>
      <c r="K64" s="17">
        <v>0</v>
      </c>
      <c r="L64" s="45">
        <f t="shared" si="15"/>
        <v>75470.88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105889.96</v>
      </c>
      <c r="K66" s="17">
        <v>0</v>
      </c>
      <c r="L66" s="45">
        <f t="shared" si="15"/>
        <v>105889.96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74428.72</v>
      </c>
      <c r="L67" s="45">
        <f t="shared" si="15"/>
        <v>74428.72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84947.55</v>
      </c>
      <c r="L68" s="45">
        <f t="shared" si="15"/>
        <v>84947.55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91206.07</v>
      </c>
      <c r="J71" s="52">
        <v>0</v>
      </c>
      <c r="K71" s="52">
        <v>0</v>
      </c>
      <c r="L71" s="50">
        <f>SUM(B71:K71)</f>
        <v>91206.07</v>
      </c>
    </row>
    <row r="72" spans="1:12" ht="18" customHeight="1">
      <c r="A72" s="56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2022-01-10T14:09:00Z</dcterms:modified>
  <cp:category/>
  <cp:version/>
  <cp:contentType/>
  <cp:contentStatus/>
</cp:coreProperties>
</file>