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<sst xmlns="http://schemas.openxmlformats.org/spreadsheetml/2006/main" count="85" uniqueCount="82">
  <si>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</si>
  <si>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</si>
  <si>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</si>
  <si>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</si>
  <si>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</si>
  <si>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</si>
  <si>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</si>
  <si>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</si>
  <si>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</si>
  <si>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</si>
  <si>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</si>
  <si>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</si>
  <si>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</si>
  <si>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</si>
  <si>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</si>
  <si>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</si>
  <si>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</si>
  <si>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</si>
  <si>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</si>
  <si>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</si>
  <si>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</si>
  <si>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</si>
  <si>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</si>
  <si>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</si>
  <si>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</si>
  <si>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</si>
  <si>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</si>
  <si>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</si>
  <si>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</si>
  <si>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</si>
  <si>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</si>
  <si>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</si>
  <si>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</si>
  <si>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</si>
  <si>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</si>
  <si>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</si>
  <si>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</si>
  <si>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</si>
  <si>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</si>
  <si>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</si>
  <si>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</si>
  <si>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</si>
  <si>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</si>
  <si>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</si>
  <si>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</si>
  <si>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</si>
  <si>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</si>
  <si>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</si>
  <si>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</si>
  <si>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</si>
  <si>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</si>
  <si>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</si>
  <si>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</si>
  <si>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</si>
  <si>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</si>
  <si>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</si>
  <si>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</si>
  <si>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</si>
  <si>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</si>
  <si>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</si>
  <si>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</si>
  <si>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</si>
  <si>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</si>
  <si>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</si>
  <si>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</si>
  <si>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</si>
  <si>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</si>
  <si>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</si>
  <si>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24/02/22 - VENCIMENTO 07/03/22</t>
  </si>
  <si>
    <t>2.1 Tarifa de Remuneração por Passageiro Transportado - Combustível</t>
  </si>
  <si>
    <t>4. Remuneração Bruta do Operador (4.1 + 4.2 + ....+ 4.11)</t>
  </si>
  <si>
    <t>4.6. Remuneração SMGO</t>
  </si>
  <si>
    <t>4.7. Valor Frota Não Disponibilizada</t>
  </si>
  <si>
    <t>4.8. Ajuste Frota Operante</t>
  </si>
  <si>
    <t>4.9.Remuneração Manutenção Validadores</t>
  </si>
  <si>
    <t>4.10 Remuneração Comunicação de dados por chip</t>
  </si>
  <si>
    <t>4.11. Remuneração pelo Serviço Atende</t>
  </si>
  <si>
    <t>5.2.9. Desconto do saldo remanescente de investimento em SMGO"</t>
  </si>
  <si>
    <t>5.2.10. Maggi Adm. de Consórcios LTDA</t>
  </si>
  <si>
    <t>5.3. Revisão de Remuneração pelo Transporte Coletivo (1)</t>
  </si>
  <si>
    <t>5.2.11. Atualização Monetária</t>
  </si>
  <si>
    <t>Nota: (1) Revisões do período de 19/03 a 03/12/20, lote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</si>
</sst>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384218</v>
      </c>
      <c r="C7" s="9">
        <f t="shared" si="0"/>
        <v>271427</v>
      </c>
      <c r="D7" s="9">
        <f t="shared" si="0"/>
        <v>262111</v>
      </c>
      <c r="E7" s="9">
        <f t="shared" si="0"/>
        <v>64137</v>
      </c>
      <c r="F7" s="9">
        <f t="shared" si="0"/>
        <v>222552</v>
      </c>
      <c r="G7" s="9">
        <f t="shared" si="0"/>
        <v>350012</v>
      </c>
      <c r="H7" s="9">
        <f t="shared" si="0"/>
        <v>43453</v>
      </c>
      <c r="I7" s="9">
        <f t="shared" si="0"/>
        <v>273456</v>
      </c>
      <c r="J7" s="9">
        <f t="shared" si="0"/>
        <v>231398</v>
      </c>
      <c r="K7" s="9">
        <f t="shared" si="0"/>
        <v>352210</v>
      </c>
      <c r="L7" s="9">
        <f t="shared" si="0"/>
        <v>263198</v>
      </c>
      <c r="M7" s="9">
        <f t="shared" si="0"/>
        <v>125982</v>
      </c>
      <c r="N7" s="9">
        <f t="shared" si="0"/>
        <v>80038</v>
      </c>
      <c r="O7" s="9">
        <f t="shared" si="0"/>
        <v>2924192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16229</v>
      </c>
      <c r="C8" s="11">
        <f t="shared" si="1"/>
        <v>16712</v>
      </c>
      <c r="D8" s="11">
        <f t="shared" si="1"/>
        <v>10897</v>
      </c>
      <c r="E8" s="11">
        <f t="shared" si="1"/>
        <v>2463</v>
      </c>
      <c r="F8" s="11">
        <f t="shared" si="1"/>
        <v>8803</v>
      </c>
      <c r="G8" s="11">
        <f t="shared" si="1"/>
        <v>13511</v>
      </c>
      <c r="H8" s="11">
        <f t="shared" si="1"/>
        <v>2397</v>
      </c>
      <c r="I8" s="11">
        <f t="shared" si="1"/>
        <v>17153</v>
      </c>
      <c r="J8" s="11">
        <f t="shared" si="1"/>
        <v>12280</v>
      </c>
      <c r="K8" s="11">
        <f t="shared" si="1"/>
        <v>10648</v>
      </c>
      <c r="L8" s="11">
        <f t="shared" si="1"/>
        <v>8576</v>
      </c>
      <c r="M8" s="11">
        <f t="shared" si="1"/>
        <v>5890</v>
      </c>
      <c r="N8" s="11">
        <f t="shared" si="1"/>
        <v>4833</v>
      </c>
      <c r="O8" s="11">
        <f t="shared" si="1"/>
        <v>130392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16229</v>
      </c>
      <c r="C9" s="11">
        <v>16712</v>
      </c>
      <c r="D9" s="11">
        <v>10897</v>
      </c>
      <c r="E9" s="11">
        <v>2463</v>
      </c>
      <c r="F9" s="11">
        <v>8803</v>
      </c>
      <c r="G9" s="11">
        <v>13511</v>
      </c>
      <c r="H9" s="11">
        <v>2397</v>
      </c>
      <c r="I9" s="11">
        <v>17144</v>
      </c>
      <c r="J9" s="11">
        <v>12280</v>
      </c>
      <c r="K9" s="11">
        <v>10627</v>
      </c>
      <c r="L9" s="11">
        <v>8576</v>
      </c>
      <c r="M9" s="11">
        <v>5881</v>
      </c>
      <c r="N9" s="11">
        <v>4811</v>
      </c>
      <c r="O9" s="11">
        <f>SUM(B9:N9)</f>
        <v>130331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9</v>
      </c>
      <c r="J10" s="13">
        <v>0</v>
      </c>
      <c r="K10" s="13">
        <v>21</v>
      </c>
      <c r="L10" s="13">
        <v>0</v>
      </c>
      <c r="M10" s="13">
        <v>9</v>
      </c>
      <c r="N10" s="13">
        <v>22</v>
      </c>
      <c r="O10" s="11">
        <f>SUM(B10:N10)</f>
        <v>61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367989</v>
      </c>
      <c r="C11" s="13">
        <v>254715</v>
      </c>
      <c r="D11" s="13">
        <v>251214</v>
      </c>
      <c r="E11" s="13">
        <v>61674</v>
      </c>
      <c r="F11" s="13">
        <v>213749</v>
      </c>
      <c r="G11" s="13">
        <v>336501</v>
      </c>
      <c r="H11" s="13">
        <v>41056</v>
      </c>
      <c r="I11" s="13">
        <v>256303</v>
      </c>
      <c r="J11" s="13">
        <v>219118</v>
      </c>
      <c r="K11" s="13">
        <v>341562</v>
      </c>
      <c r="L11" s="13">
        <v>254622</v>
      </c>
      <c r="M11" s="13">
        <v>120092</v>
      </c>
      <c r="N11" s="13">
        <v>75205</v>
      </c>
      <c r="O11" s="11">
        <f>SUM(B11:N11)</f>
        <v>2793800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2.402</v>
      </c>
      <c r="C13" s="17">
        <v>2.4814</v>
      </c>
      <c r="D13" s="17">
        <v>2.1762</v>
      </c>
      <c r="E13" s="17">
        <v>3.7177</v>
      </c>
      <c r="F13" s="17">
        <v>2.5224</v>
      </c>
      <c r="G13" s="17">
        <v>2.0754</v>
      </c>
      <c r="H13" s="17">
        <v>2.7865</v>
      </c>
      <c r="I13" s="17">
        <v>2.4639</v>
      </c>
      <c r="J13" s="17">
        <v>2.4782</v>
      </c>
      <c r="K13" s="17">
        <v>2.3425</v>
      </c>
      <c r="L13" s="17">
        <v>2.6672</v>
      </c>
      <c r="M13" s="17">
        <v>3.0778</v>
      </c>
      <c r="N13" s="17">
        <v>2.7801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26" t="s">
        <v>69</v>
      </c>
      <c r="B14" s="17">
        <v>0.1239</v>
      </c>
      <c r="C14" s="17">
        <v>0.128</v>
      </c>
      <c r="D14" s="17">
        <v>0.1122</v>
      </c>
      <c r="E14" s="17">
        <v>0.1918</v>
      </c>
      <c r="F14" s="17">
        <v>0.1301</v>
      </c>
      <c r="G14" s="17">
        <v>0.107</v>
      </c>
      <c r="H14" s="17">
        <v>0.1437</v>
      </c>
      <c r="I14" s="17">
        <v>0.1271</v>
      </c>
      <c r="J14" s="17">
        <v>0.1278</v>
      </c>
      <c r="K14" s="17">
        <v>0.1208</v>
      </c>
      <c r="L14" s="17">
        <v>0.1376</v>
      </c>
      <c r="M14" s="17">
        <v>0.1587</v>
      </c>
      <c r="N14" s="17">
        <v>0.1434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1.196176632591807</v>
      </c>
      <c r="C16" s="19">
        <v>1.232655303230884</v>
      </c>
      <c r="D16" s="19">
        <v>1.230067625098518</v>
      </c>
      <c r="E16" s="19">
        <v>0.9345070704559</v>
      </c>
      <c r="F16" s="19">
        <v>1.354027490328059</v>
      </c>
      <c r="G16" s="19">
        <v>1.479512289522291</v>
      </c>
      <c r="H16" s="19">
        <v>1.676461302479722</v>
      </c>
      <c r="I16" s="19">
        <v>1.229223501390357</v>
      </c>
      <c r="J16" s="19">
        <v>1.277891646244956</v>
      </c>
      <c r="K16" s="19">
        <v>1.123609618878267</v>
      </c>
      <c r="L16" s="19">
        <v>1.199763140777225</v>
      </c>
      <c r="M16" s="19">
        <v>1.245973643105676</v>
      </c>
      <c r="N16" s="19">
        <v>1.134616532480151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70</v>
      </c>
      <c r="B18" s="24">
        <f>SUM(B19:B29)</f>
        <v>1275250.2499999998</v>
      </c>
      <c r="C18" s="24">
        <f aca="true" t="shared" si="2" ref="C18:O18">SUM(C19:C29)</f>
        <v>938090.2999999999</v>
      </c>
      <c r="D18" s="24">
        <f t="shared" si="2"/>
        <v>776982.57</v>
      </c>
      <c r="E18" s="24">
        <f t="shared" si="2"/>
        <v>254050.77000000002</v>
      </c>
      <c r="F18" s="24">
        <f t="shared" si="2"/>
        <v>842870.11</v>
      </c>
      <c r="G18" s="24">
        <f t="shared" si="2"/>
        <v>1215537.9299999997</v>
      </c>
      <c r="H18" s="24">
        <f t="shared" si="2"/>
        <v>222761.87</v>
      </c>
      <c r="I18" s="24">
        <f t="shared" si="2"/>
        <v>941218.85</v>
      </c>
      <c r="J18" s="24">
        <f t="shared" si="2"/>
        <v>819295.8200000001</v>
      </c>
      <c r="K18" s="24">
        <f t="shared" si="2"/>
        <v>1062652.26</v>
      </c>
      <c r="L18" s="24">
        <f t="shared" si="2"/>
        <v>968680.72</v>
      </c>
      <c r="M18" s="24">
        <f t="shared" si="2"/>
        <v>552052.9500000001</v>
      </c>
      <c r="N18" s="24">
        <f t="shared" si="2"/>
        <v>287706.18</v>
      </c>
      <c r="O18" s="24">
        <f t="shared" si="2"/>
        <v>10157150.580000002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>ROUND((B13+B14)*B7,2)</f>
        <v>970496.25</v>
      </c>
      <c r="C19" s="30">
        <f aca="true" t="shared" si="3" ref="C19:N19">ROUND((C13+C14)*C7,2)</f>
        <v>708261.61</v>
      </c>
      <c r="D19" s="30">
        <f t="shared" si="3"/>
        <v>599814.81</v>
      </c>
      <c r="E19" s="30">
        <f t="shared" si="3"/>
        <v>250743.6</v>
      </c>
      <c r="F19" s="30">
        <f t="shared" si="3"/>
        <v>590319.18</v>
      </c>
      <c r="G19" s="30">
        <f t="shared" si="3"/>
        <v>763866.19</v>
      </c>
      <c r="H19" s="30">
        <f t="shared" si="3"/>
        <v>127325.98</v>
      </c>
      <c r="I19" s="30">
        <f t="shared" si="3"/>
        <v>708524.5</v>
      </c>
      <c r="J19" s="30">
        <f t="shared" si="3"/>
        <v>603023.19</v>
      </c>
      <c r="K19" s="30">
        <f t="shared" si="3"/>
        <v>867598.89</v>
      </c>
      <c r="L19" s="30">
        <f t="shared" si="3"/>
        <v>738217.75</v>
      </c>
      <c r="M19" s="30">
        <f t="shared" si="3"/>
        <v>407740.74</v>
      </c>
      <c r="N19" s="30">
        <f t="shared" si="3"/>
        <v>233991.09</v>
      </c>
      <c r="O19" s="30">
        <f>SUM(B19:N19)</f>
        <v>7569923.78</v>
      </c>
    </row>
    <row r="20" spans="1:23" ht="18.75" customHeight="1">
      <c r="A20" s="26" t="s">
        <v>35</v>
      </c>
      <c r="B20" s="30">
        <f>IF(B16&lt;&gt;0,ROUND((B16-1)*B19,2),0)</f>
        <v>190388.69</v>
      </c>
      <c r="C20" s="30">
        <f aca="true" t="shared" si="4" ref="C20:N20">IF(C16&lt;&gt;0,ROUND((C16-1)*C19,2),0)</f>
        <v>164780.82</v>
      </c>
      <c r="D20" s="30">
        <f t="shared" si="4"/>
        <v>137997.97</v>
      </c>
      <c r="E20" s="30">
        <f t="shared" si="4"/>
        <v>-16421.93</v>
      </c>
      <c r="F20" s="30">
        <f t="shared" si="4"/>
        <v>208989.22</v>
      </c>
      <c r="G20" s="30">
        <f t="shared" si="4"/>
        <v>366283.23</v>
      </c>
      <c r="H20" s="30">
        <f t="shared" si="4"/>
        <v>86131.1</v>
      </c>
      <c r="I20" s="30">
        <f t="shared" si="4"/>
        <v>162410.47</v>
      </c>
      <c r="J20" s="30">
        <f t="shared" si="4"/>
        <v>167575.11</v>
      </c>
      <c r="K20" s="30">
        <f t="shared" si="4"/>
        <v>107243.57</v>
      </c>
      <c r="L20" s="30">
        <f t="shared" si="4"/>
        <v>147468.7</v>
      </c>
      <c r="M20" s="30">
        <f t="shared" si="4"/>
        <v>100293.48</v>
      </c>
      <c r="N20" s="30">
        <f t="shared" si="4"/>
        <v>31499.07</v>
      </c>
      <c r="O20" s="30">
        <f aca="true" t="shared" si="5" ref="O20:O29">SUM(B20:N20)</f>
        <v>1854639.5000000002</v>
      </c>
      <c r="W20" s="62"/>
    </row>
    <row r="21" spans="1:15" ht="18.75" customHeight="1">
      <c r="A21" s="26" t="s">
        <v>36</v>
      </c>
      <c r="B21" s="30">
        <v>56469.29</v>
      </c>
      <c r="C21" s="30">
        <v>39113.22</v>
      </c>
      <c r="D21" s="30">
        <v>22847.19</v>
      </c>
      <c r="E21" s="30">
        <v>10084.82</v>
      </c>
      <c r="F21" s="30">
        <v>28282.1</v>
      </c>
      <c r="G21" s="30">
        <v>44915.39</v>
      </c>
      <c r="H21" s="30">
        <v>4343.39</v>
      </c>
      <c r="I21" s="30">
        <v>31352.07</v>
      </c>
      <c r="J21" s="30">
        <v>32155.04</v>
      </c>
      <c r="K21" s="30">
        <v>48375.12</v>
      </c>
      <c r="L21" s="30">
        <v>44109.19</v>
      </c>
      <c r="M21" s="30">
        <v>20138.19</v>
      </c>
      <c r="N21" s="30">
        <v>12576.73</v>
      </c>
      <c r="O21" s="30">
        <f t="shared" si="5"/>
        <v>394761.74</v>
      </c>
    </row>
    <row r="22" spans="1:15" ht="18.75" customHeight="1">
      <c r="A22" s="26" t="s">
        <v>37</v>
      </c>
      <c r="B22" s="30">
        <v>3267.3</v>
      </c>
      <c r="C22" s="30">
        <v>3267.3</v>
      </c>
      <c r="D22" s="30">
        <v>1633.65</v>
      </c>
      <c r="E22" s="30">
        <v>1633.65</v>
      </c>
      <c r="F22" s="30">
        <v>1633.65</v>
      </c>
      <c r="G22" s="30">
        <v>1633.65</v>
      </c>
      <c r="H22" s="30">
        <v>1633.65</v>
      </c>
      <c r="I22" s="30">
        <v>1633.65</v>
      </c>
      <c r="J22" s="30">
        <v>1633.65</v>
      </c>
      <c r="K22" s="30">
        <v>1633.65</v>
      </c>
      <c r="L22" s="30">
        <v>1633.65</v>
      </c>
      <c r="M22" s="30">
        <v>1633.65</v>
      </c>
      <c r="N22" s="30">
        <v>1633.65</v>
      </c>
      <c r="O22" s="30">
        <f t="shared" si="5"/>
        <v>24504.750000000004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-14054.31</v>
      </c>
      <c r="E23" s="30">
        <v>-187.67</v>
      </c>
      <c r="F23" s="30">
        <v>-11490.02</v>
      </c>
      <c r="G23" s="30">
        <v>0</v>
      </c>
      <c r="H23" s="30">
        <v>-4399.01</v>
      </c>
      <c r="I23" s="30">
        <v>-364.13</v>
      </c>
      <c r="J23" s="30">
        <v>-8540.34</v>
      </c>
      <c r="K23" s="30">
        <v>0</v>
      </c>
      <c r="L23" s="30">
        <v>-176.46</v>
      </c>
      <c r="M23" s="30">
        <v>-4192.51</v>
      </c>
      <c r="N23" s="30">
        <v>0</v>
      </c>
      <c r="O23" s="30">
        <f t="shared" si="5"/>
        <v>-43404.450000000004</v>
      </c>
    </row>
    <row r="24" spans="1:15" ht="18.75" customHeight="1">
      <c r="A24" s="26" t="s">
        <v>71</v>
      </c>
      <c r="B24" s="30">
        <v>1120.2</v>
      </c>
      <c r="C24" s="30">
        <v>840.15</v>
      </c>
      <c r="D24" s="30">
        <v>685.99</v>
      </c>
      <c r="E24" s="30">
        <v>226.1</v>
      </c>
      <c r="F24" s="30">
        <v>750.23</v>
      </c>
      <c r="G24" s="30">
        <v>1079.09</v>
      </c>
      <c r="H24" s="30">
        <v>197.83</v>
      </c>
      <c r="I24" s="30">
        <v>829.87</v>
      </c>
      <c r="J24" s="30">
        <v>729.67</v>
      </c>
      <c r="K24" s="30">
        <v>940.35</v>
      </c>
      <c r="L24" s="30">
        <v>855.57</v>
      </c>
      <c r="M24" s="30">
        <v>483.02</v>
      </c>
      <c r="N24" s="30">
        <v>264.64</v>
      </c>
      <c r="O24" s="30">
        <f t="shared" si="5"/>
        <v>9002.710000000001</v>
      </c>
    </row>
    <row r="25" spans="1:26" ht="18.75" customHeight="1">
      <c r="A25" s="26" t="s">
        <v>72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f t="shared" si="5"/>
        <v>0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73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f t="shared" si="5"/>
        <v>0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74</v>
      </c>
      <c r="B27" s="30">
        <v>941.39</v>
      </c>
      <c r="C27" s="30">
        <v>700.94</v>
      </c>
      <c r="D27" s="30">
        <v>614.72</v>
      </c>
      <c r="E27" s="30">
        <v>187.76</v>
      </c>
      <c r="F27" s="30">
        <v>618.63</v>
      </c>
      <c r="G27" s="30">
        <v>833.42</v>
      </c>
      <c r="H27" s="30">
        <v>167.19</v>
      </c>
      <c r="I27" s="30">
        <v>652.01</v>
      </c>
      <c r="J27" s="30">
        <v>635.34</v>
      </c>
      <c r="K27" s="30">
        <v>801.25</v>
      </c>
      <c r="L27" s="30">
        <v>711.23</v>
      </c>
      <c r="M27" s="30">
        <v>402.53</v>
      </c>
      <c r="N27" s="30">
        <v>210.92</v>
      </c>
      <c r="O27" s="30">
        <f t="shared" si="5"/>
        <v>7477.330000000001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75</v>
      </c>
      <c r="B28" s="30">
        <v>439.2</v>
      </c>
      <c r="C28" s="30">
        <v>327</v>
      </c>
      <c r="D28" s="30">
        <v>286.8</v>
      </c>
      <c r="E28" s="30">
        <v>87.6</v>
      </c>
      <c r="F28" s="30">
        <v>288.6</v>
      </c>
      <c r="G28" s="30">
        <v>388.8</v>
      </c>
      <c r="H28" s="30">
        <v>78</v>
      </c>
      <c r="I28" s="30">
        <v>302.4</v>
      </c>
      <c r="J28" s="30">
        <v>296.4</v>
      </c>
      <c r="K28" s="30">
        <v>368.4</v>
      </c>
      <c r="L28" s="30">
        <v>331.8</v>
      </c>
      <c r="M28" s="30">
        <v>187.8</v>
      </c>
      <c r="N28" s="30">
        <v>98.4</v>
      </c>
      <c r="O28" s="30">
        <f t="shared" si="5"/>
        <v>3481.2000000000003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76</v>
      </c>
      <c r="B29" s="30">
        <v>52127.93</v>
      </c>
      <c r="C29" s="30">
        <v>20799.26</v>
      </c>
      <c r="D29" s="30">
        <v>27155.75</v>
      </c>
      <c r="E29" s="30">
        <v>7696.84</v>
      </c>
      <c r="F29" s="30">
        <v>23478.52</v>
      </c>
      <c r="G29" s="30">
        <v>36538.16</v>
      </c>
      <c r="H29" s="30">
        <v>7283.74</v>
      </c>
      <c r="I29" s="30">
        <v>35878.01</v>
      </c>
      <c r="J29" s="30">
        <v>21787.76</v>
      </c>
      <c r="K29" s="30">
        <v>35691.03</v>
      </c>
      <c r="L29" s="30">
        <v>35529.29</v>
      </c>
      <c r="M29" s="30">
        <v>25366.05</v>
      </c>
      <c r="N29" s="30">
        <v>7431.68</v>
      </c>
      <c r="O29" s="30">
        <f t="shared" si="5"/>
        <v>336764.01999999996</v>
      </c>
      <c r="P29"/>
      <c r="Q29"/>
      <c r="R29"/>
      <c r="S29"/>
      <c r="T29"/>
      <c r="U29"/>
      <c r="V29"/>
      <c r="W29"/>
      <c r="X29"/>
      <c r="Y29"/>
      <c r="Z29"/>
    </row>
    <row r="30" spans="1:15" ht="15" customHeight="1">
      <c r="A30" s="27"/>
      <c r="B30" s="16"/>
      <c r="C30" s="16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9"/>
    </row>
    <row r="31" spans="1:15" ht="18.75" customHeight="1">
      <c r="A31" s="14" t="s">
        <v>39</v>
      </c>
      <c r="B31" s="30">
        <f aca="true" t="shared" si="6" ref="B31:O31">+B32+B34+B47+B48+B51-B52</f>
        <v>-1134636.6300000001</v>
      </c>
      <c r="C31" s="30">
        <f>+C32+C34+C47+C48+C51-C52</f>
        <v>-834204.5700000001</v>
      </c>
      <c r="D31" s="30">
        <f t="shared" si="6"/>
        <v>3531439.5100000002</v>
      </c>
      <c r="E31" s="30">
        <f t="shared" si="6"/>
        <v>-12094.43</v>
      </c>
      <c r="F31" s="30">
        <f t="shared" si="6"/>
        <v>-42904.92999999999</v>
      </c>
      <c r="G31" s="30">
        <f t="shared" si="6"/>
        <v>-65448.840000000004</v>
      </c>
      <c r="H31" s="30">
        <f t="shared" si="6"/>
        <v>827054.0099999999</v>
      </c>
      <c r="I31" s="30">
        <f t="shared" si="6"/>
        <v>-80048.22</v>
      </c>
      <c r="J31" s="30">
        <f t="shared" si="6"/>
        <v>-58089.44</v>
      </c>
      <c r="K31" s="30">
        <f t="shared" si="6"/>
        <v>-920487.75</v>
      </c>
      <c r="L31" s="30">
        <f t="shared" si="6"/>
        <v>-854741.89</v>
      </c>
      <c r="M31" s="30">
        <f t="shared" si="6"/>
        <v>-28562.31</v>
      </c>
      <c r="N31" s="30">
        <f t="shared" si="6"/>
        <v>-22639.95</v>
      </c>
      <c r="O31" s="30">
        <f t="shared" si="6"/>
        <v>304634.5599999997</v>
      </c>
    </row>
    <row r="32" spans="1:15" ht="18.75" customHeight="1">
      <c r="A32" s="26" t="s">
        <v>40</v>
      </c>
      <c r="B32" s="31">
        <f>+B33</f>
        <v>-71407.6</v>
      </c>
      <c r="C32" s="31">
        <f>+C33</f>
        <v>-73532.8</v>
      </c>
      <c r="D32" s="31">
        <f aca="true" t="shared" si="7" ref="D32:O32">+D33</f>
        <v>-47946.8</v>
      </c>
      <c r="E32" s="31">
        <f t="shared" si="7"/>
        <v>-10837.2</v>
      </c>
      <c r="F32" s="31">
        <f t="shared" si="7"/>
        <v>-38733.2</v>
      </c>
      <c r="G32" s="31">
        <f t="shared" si="7"/>
        <v>-59448.4</v>
      </c>
      <c r="H32" s="31">
        <f t="shared" si="7"/>
        <v>-10546.8</v>
      </c>
      <c r="I32" s="31">
        <f t="shared" si="7"/>
        <v>-75433.6</v>
      </c>
      <c r="J32" s="31">
        <f t="shared" si="7"/>
        <v>-54032</v>
      </c>
      <c r="K32" s="31">
        <f t="shared" si="7"/>
        <v>-46758.8</v>
      </c>
      <c r="L32" s="31">
        <f t="shared" si="7"/>
        <v>-37734.4</v>
      </c>
      <c r="M32" s="31">
        <f t="shared" si="7"/>
        <v>-25876.4</v>
      </c>
      <c r="N32" s="31">
        <f t="shared" si="7"/>
        <v>-21168.4</v>
      </c>
      <c r="O32" s="31">
        <f t="shared" si="7"/>
        <v>-573456.4</v>
      </c>
    </row>
    <row r="33" spans="1:26" ht="18.75" customHeight="1">
      <c r="A33" s="27" t="s">
        <v>41</v>
      </c>
      <c r="B33" s="16">
        <f>ROUND((-B9)*$G$3,2)</f>
        <v>-71407.6</v>
      </c>
      <c r="C33" s="16">
        <f aca="true" t="shared" si="8" ref="C33:N33">ROUND((-C9)*$G$3,2)</f>
        <v>-73532.8</v>
      </c>
      <c r="D33" s="16">
        <f t="shared" si="8"/>
        <v>-47946.8</v>
      </c>
      <c r="E33" s="16">
        <f t="shared" si="8"/>
        <v>-10837.2</v>
      </c>
      <c r="F33" s="16">
        <f t="shared" si="8"/>
        <v>-38733.2</v>
      </c>
      <c r="G33" s="16">
        <f t="shared" si="8"/>
        <v>-59448.4</v>
      </c>
      <c r="H33" s="16">
        <f t="shared" si="8"/>
        <v>-10546.8</v>
      </c>
      <c r="I33" s="16">
        <f t="shared" si="8"/>
        <v>-75433.6</v>
      </c>
      <c r="J33" s="16">
        <f t="shared" si="8"/>
        <v>-54032</v>
      </c>
      <c r="K33" s="16">
        <f t="shared" si="8"/>
        <v>-46758.8</v>
      </c>
      <c r="L33" s="16">
        <f t="shared" si="8"/>
        <v>-37734.4</v>
      </c>
      <c r="M33" s="16">
        <f t="shared" si="8"/>
        <v>-25876.4</v>
      </c>
      <c r="N33" s="16">
        <f t="shared" si="8"/>
        <v>-21168.4</v>
      </c>
      <c r="O33" s="32">
        <f aca="true" t="shared" si="9" ref="O33:O52">SUM(B33:N33)</f>
        <v>-573456.4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42</v>
      </c>
      <c r="B34" s="31">
        <f>SUM(B35:B45)</f>
        <v>-1063229.03</v>
      </c>
      <c r="C34" s="31">
        <f aca="true" t="shared" si="10" ref="C34:O34">SUM(C35:C45)</f>
        <v>-760671.77</v>
      </c>
      <c r="D34" s="31">
        <f t="shared" si="10"/>
        <v>3579386.31</v>
      </c>
      <c r="E34" s="31">
        <f t="shared" si="10"/>
        <v>-1257.23</v>
      </c>
      <c r="F34" s="31">
        <f t="shared" si="10"/>
        <v>-4171.73</v>
      </c>
      <c r="G34" s="31">
        <f t="shared" si="10"/>
        <v>-6000.44</v>
      </c>
      <c r="H34" s="31">
        <f t="shared" si="10"/>
        <v>838678.2</v>
      </c>
      <c r="I34" s="31">
        <f t="shared" si="10"/>
        <v>-4614.62</v>
      </c>
      <c r="J34" s="31">
        <f t="shared" si="10"/>
        <v>-4057.44</v>
      </c>
      <c r="K34" s="31">
        <f t="shared" si="10"/>
        <v>-873728.95</v>
      </c>
      <c r="L34" s="31">
        <f t="shared" si="10"/>
        <v>-817007.49</v>
      </c>
      <c r="M34" s="31">
        <f t="shared" si="10"/>
        <v>-2685.91</v>
      </c>
      <c r="N34" s="31">
        <f t="shared" si="10"/>
        <v>-1471.55</v>
      </c>
      <c r="O34" s="31">
        <f t="shared" si="10"/>
        <v>879168.3499999997</v>
      </c>
    </row>
    <row r="35" spans="1:26" ht="18.75" customHeight="1">
      <c r="A35" s="27" t="s">
        <v>43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-10773.91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-10773.91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44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45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46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4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47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48</v>
      </c>
      <c r="B40" s="33">
        <v>0</v>
      </c>
      <c r="C40" s="33">
        <v>0</v>
      </c>
      <c r="D40" s="33">
        <v>3586950</v>
      </c>
      <c r="E40" s="33">
        <v>0</v>
      </c>
      <c r="F40" s="33">
        <v>0</v>
      </c>
      <c r="G40" s="33">
        <v>0</v>
      </c>
      <c r="H40" s="33">
        <v>872100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4459050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49</v>
      </c>
      <c r="B41" s="33">
        <v>-1057000</v>
      </c>
      <c r="C41" s="33">
        <v>-756000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-868500</v>
      </c>
      <c r="L41" s="33">
        <v>-812250</v>
      </c>
      <c r="M41" s="33">
        <v>0</v>
      </c>
      <c r="N41" s="33">
        <v>0</v>
      </c>
      <c r="O41" s="33">
        <f t="shared" si="9"/>
        <v>-3493750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50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77</v>
      </c>
      <c r="B43" s="33">
        <v>-6229.03</v>
      </c>
      <c r="C43" s="33">
        <v>-4671.77</v>
      </c>
      <c r="D43" s="33">
        <v>-3814.56</v>
      </c>
      <c r="E43" s="33">
        <v>-1257.23</v>
      </c>
      <c r="F43" s="33">
        <v>-4171.73</v>
      </c>
      <c r="G43" s="33">
        <v>-6000.44</v>
      </c>
      <c r="H43" s="33">
        <v>-1100.08</v>
      </c>
      <c r="I43" s="33">
        <v>-4614.62</v>
      </c>
      <c r="J43" s="33">
        <v>-4057.44</v>
      </c>
      <c r="K43" s="33">
        <v>-5228.95</v>
      </c>
      <c r="L43" s="33">
        <v>-4757.49</v>
      </c>
      <c r="M43" s="33">
        <v>-2685.91</v>
      </c>
      <c r="N43" s="33">
        <v>-1471.55</v>
      </c>
      <c r="O43" s="33">
        <f t="shared" si="9"/>
        <v>-50060.79999999999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 t="s">
        <v>78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-21547.81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f>SUM(B44:N44)</f>
        <v>-21547.81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2" t="s">
        <v>80</v>
      </c>
      <c r="B45" s="33">
        <v>0</v>
      </c>
      <c r="C45" s="33">
        <v>0</v>
      </c>
      <c r="D45" s="33">
        <v>-3749.13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f>SUM(B45:N45)</f>
        <v>-3749.13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2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26" t="s">
        <v>79</v>
      </c>
      <c r="B47" s="35">
        <v>0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-1077.39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3">
        <f t="shared" si="9"/>
        <v>-1077.39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51</v>
      </c>
      <c r="B48" s="35">
        <v>0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3">
        <f t="shared" si="9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3"/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4" t="s">
        <v>52</v>
      </c>
      <c r="B50" s="36">
        <f aca="true" t="shared" si="11" ref="B50:N50">+B18+B31</f>
        <v>140613.61999999965</v>
      </c>
      <c r="C50" s="36">
        <f t="shared" si="11"/>
        <v>103885.72999999986</v>
      </c>
      <c r="D50" s="36">
        <f t="shared" si="11"/>
        <v>4308422.08</v>
      </c>
      <c r="E50" s="36">
        <f t="shared" si="11"/>
        <v>241956.34000000003</v>
      </c>
      <c r="F50" s="36">
        <f t="shared" si="11"/>
        <v>799965.1799999999</v>
      </c>
      <c r="G50" s="36">
        <f t="shared" si="11"/>
        <v>1150089.0899999996</v>
      </c>
      <c r="H50" s="36">
        <f t="shared" si="11"/>
        <v>1049815.88</v>
      </c>
      <c r="I50" s="36">
        <f t="shared" si="11"/>
        <v>861170.63</v>
      </c>
      <c r="J50" s="36">
        <f t="shared" si="11"/>
        <v>761206.3800000001</v>
      </c>
      <c r="K50" s="36">
        <f t="shared" si="11"/>
        <v>142164.51</v>
      </c>
      <c r="L50" s="36">
        <f t="shared" si="11"/>
        <v>113938.82999999996</v>
      </c>
      <c r="M50" s="36">
        <f t="shared" si="11"/>
        <v>523490.6400000001</v>
      </c>
      <c r="N50" s="36">
        <f t="shared" si="11"/>
        <v>265066.23</v>
      </c>
      <c r="O50" s="36">
        <f>SUM(B50:N50)</f>
        <v>10461785.14</v>
      </c>
      <c r="P50"/>
      <c r="Q50" s="43"/>
      <c r="R50"/>
      <c r="S50"/>
      <c r="T50"/>
      <c r="U50"/>
      <c r="V50"/>
      <c r="W50"/>
      <c r="X50"/>
      <c r="Y50"/>
      <c r="Z50"/>
    </row>
    <row r="51" spans="1:19" ht="18.75" customHeight="1">
      <c r="A51" s="37" t="s">
        <v>53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16">
        <f t="shared" si="9"/>
        <v>0</v>
      </c>
      <c r="P51"/>
      <c r="Q51"/>
      <c r="R51"/>
      <c r="S51"/>
    </row>
    <row r="52" spans="1:19" ht="18.75" customHeight="1">
      <c r="A52" s="37" t="s">
        <v>54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16">
        <f t="shared" si="9"/>
        <v>0</v>
      </c>
      <c r="P52"/>
      <c r="Q52"/>
      <c r="R52"/>
      <c r="S52"/>
    </row>
    <row r="53" spans="1:19" ht="15.75">
      <c r="A53" s="38"/>
      <c r="B53" s="39"/>
      <c r="C53" s="39"/>
      <c r="D53" s="40"/>
      <c r="E53" s="40"/>
      <c r="F53" s="40"/>
      <c r="G53" s="40"/>
      <c r="H53" s="40"/>
      <c r="I53" s="39"/>
      <c r="J53" s="40"/>
      <c r="K53" s="40"/>
      <c r="L53" s="40"/>
      <c r="M53" s="40"/>
      <c r="N53" s="40"/>
      <c r="O53" s="41"/>
      <c r="P53" s="42"/>
      <c r="Q53"/>
      <c r="R53" s="43"/>
      <c r="S53"/>
    </row>
    <row r="54" spans="1:19" ht="12.75" customHeight="1">
      <c r="A54" s="44"/>
      <c r="B54" s="45"/>
      <c r="C54" s="45"/>
      <c r="D54" s="46"/>
      <c r="E54" s="46"/>
      <c r="F54" s="46"/>
      <c r="G54" s="46"/>
      <c r="H54" s="46"/>
      <c r="I54" s="45"/>
      <c r="J54" s="46"/>
      <c r="K54" s="46"/>
      <c r="L54" s="46"/>
      <c r="M54" s="46"/>
      <c r="N54" s="46"/>
      <c r="O54" s="47"/>
      <c r="P54" s="42"/>
      <c r="Q54"/>
      <c r="R54" s="43"/>
      <c r="S54"/>
    </row>
    <row r="55" spans="1:17" ht="15" customHeight="1">
      <c r="A55" s="48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50"/>
      <c r="Q55"/>
    </row>
    <row r="56" spans="1:17" ht="18.75" customHeight="1">
      <c r="A56" s="14" t="s">
        <v>55</v>
      </c>
      <c r="B56" s="51">
        <f aca="true" t="shared" si="12" ref="B56:O56">SUM(B57:B67)</f>
        <v>140613.61</v>
      </c>
      <c r="C56" s="51">
        <f t="shared" si="12"/>
        <v>103885.74</v>
      </c>
      <c r="D56" s="51">
        <f t="shared" si="12"/>
        <v>4308422.08</v>
      </c>
      <c r="E56" s="51">
        <f t="shared" si="12"/>
        <v>241956.34</v>
      </c>
      <c r="F56" s="51">
        <f t="shared" si="12"/>
        <v>799965.18</v>
      </c>
      <c r="G56" s="51">
        <f t="shared" si="12"/>
        <v>1150089.08</v>
      </c>
      <c r="H56" s="51">
        <f t="shared" si="12"/>
        <v>1049815.88</v>
      </c>
      <c r="I56" s="51">
        <f t="shared" si="12"/>
        <v>861170.62</v>
      </c>
      <c r="J56" s="51">
        <f t="shared" si="12"/>
        <v>761206.37</v>
      </c>
      <c r="K56" s="51">
        <f t="shared" si="12"/>
        <v>142164.51</v>
      </c>
      <c r="L56" s="51">
        <f t="shared" si="12"/>
        <v>113938.83</v>
      </c>
      <c r="M56" s="51">
        <f t="shared" si="12"/>
        <v>523490.64</v>
      </c>
      <c r="N56" s="51">
        <f t="shared" si="12"/>
        <v>265066.23</v>
      </c>
      <c r="O56" s="36">
        <f t="shared" si="12"/>
        <v>10461785.11</v>
      </c>
      <c r="Q56"/>
    </row>
    <row r="57" spans="1:18" ht="18.75" customHeight="1">
      <c r="A57" s="26" t="s">
        <v>56</v>
      </c>
      <c r="B57" s="51">
        <v>123642.06</v>
      </c>
      <c r="C57" s="51">
        <v>79333.69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>SUM(B57:N57)</f>
        <v>202975.75</v>
      </c>
      <c r="P57"/>
      <c r="Q57"/>
      <c r="R57" s="43"/>
    </row>
    <row r="58" spans="1:16" ht="18.75" customHeight="1">
      <c r="A58" s="26" t="s">
        <v>57</v>
      </c>
      <c r="B58" s="51">
        <v>16971.55</v>
      </c>
      <c r="C58" s="51">
        <v>24552.05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aca="true" t="shared" si="13" ref="O58:O67">SUM(B58:N58)</f>
        <v>41523.6</v>
      </c>
      <c r="P58"/>
    </row>
    <row r="59" spans="1:17" ht="18.75" customHeight="1">
      <c r="A59" s="26" t="s">
        <v>58</v>
      </c>
      <c r="B59" s="52">
        <v>0</v>
      </c>
      <c r="C59" s="52">
        <v>0</v>
      </c>
      <c r="D59" s="31">
        <v>4308422.08</v>
      </c>
      <c r="E59" s="52">
        <v>0</v>
      </c>
      <c r="F59" s="52">
        <v>0</v>
      </c>
      <c r="G59" s="52">
        <v>0</v>
      </c>
      <c r="H59" s="51">
        <v>1049815.88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31">
        <f t="shared" si="13"/>
        <v>5358237.96</v>
      </c>
      <c r="Q59"/>
    </row>
    <row r="60" spans="1:18" ht="18.75" customHeight="1">
      <c r="A60" s="26" t="s">
        <v>59</v>
      </c>
      <c r="B60" s="52">
        <v>0</v>
      </c>
      <c r="C60" s="52">
        <v>0</v>
      </c>
      <c r="D60" s="52">
        <v>0</v>
      </c>
      <c r="E60" s="31">
        <v>241956.34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36">
        <f t="shared" si="13"/>
        <v>241956.34</v>
      </c>
      <c r="R60"/>
    </row>
    <row r="61" spans="1:19" ht="18.75" customHeight="1">
      <c r="A61" s="26" t="s">
        <v>60</v>
      </c>
      <c r="B61" s="52">
        <v>0</v>
      </c>
      <c r="C61" s="52">
        <v>0</v>
      </c>
      <c r="D61" s="52">
        <v>0</v>
      </c>
      <c r="E61" s="52">
        <v>0</v>
      </c>
      <c r="F61" s="31">
        <v>799965.18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31">
        <f t="shared" si="13"/>
        <v>799965.18</v>
      </c>
      <c r="S61"/>
    </row>
    <row r="62" spans="1:20" ht="18.75" customHeight="1">
      <c r="A62" s="26" t="s">
        <v>61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1">
        <v>1150089.08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36">
        <f t="shared" si="13"/>
        <v>1150089.08</v>
      </c>
      <c r="T62"/>
    </row>
    <row r="63" spans="1:21" ht="18.75" customHeight="1">
      <c r="A63" s="26" t="s">
        <v>62</v>
      </c>
      <c r="B63" s="52">
        <v>0</v>
      </c>
      <c r="C63" s="52">
        <v>0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1">
        <v>861170.62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36">
        <f t="shared" si="13"/>
        <v>861170.62</v>
      </c>
      <c r="U63"/>
    </row>
    <row r="64" spans="1:22" ht="18.75" customHeight="1">
      <c r="A64" s="26" t="s">
        <v>63</v>
      </c>
      <c r="B64" s="52">
        <v>0</v>
      </c>
      <c r="C64" s="52">
        <v>0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31">
        <v>761206.37</v>
      </c>
      <c r="K64" s="52">
        <v>0</v>
      </c>
      <c r="L64" s="52">
        <v>0</v>
      </c>
      <c r="M64" s="52">
        <v>0</v>
      </c>
      <c r="N64" s="52">
        <v>0</v>
      </c>
      <c r="O64" s="36">
        <f t="shared" si="13"/>
        <v>761206.37</v>
      </c>
      <c r="V64"/>
    </row>
    <row r="65" spans="1:23" ht="18.75" customHeight="1">
      <c r="A65" s="26" t="s">
        <v>64</v>
      </c>
      <c r="B65" s="52">
        <v>0</v>
      </c>
      <c r="C65" s="52">
        <v>0</v>
      </c>
      <c r="D65" s="52">
        <v>0</v>
      </c>
      <c r="E65" s="52">
        <v>0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31">
        <v>142164.51</v>
      </c>
      <c r="L65" s="31">
        <v>113938.83</v>
      </c>
      <c r="M65" s="52">
        <v>0</v>
      </c>
      <c r="N65" s="52">
        <v>0</v>
      </c>
      <c r="O65" s="36">
        <f t="shared" si="13"/>
        <v>256103.34000000003</v>
      </c>
      <c r="P65"/>
      <c r="W65"/>
    </row>
    <row r="66" spans="1:25" ht="18.75" customHeight="1">
      <c r="A66" s="26" t="s">
        <v>65</v>
      </c>
      <c r="B66" s="52">
        <v>0</v>
      </c>
      <c r="C66" s="52">
        <v>0</v>
      </c>
      <c r="D66" s="52">
        <v>0</v>
      </c>
      <c r="E66" s="52">
        <v>0</v>
      </c>
      <c r="F66" s="52">
        <v>0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31">
        <v>523490.64</v>
      </c>
      <c r="N66" s="52">
        <v>0</v>
      </c>
      <c r="O66" s="36">
        <f t="shared" si="13"/>
        <v>523490.64</v>
      </c>
      <c r="R66"/>
      <c r="Y66"/>
    </row>
    <row r="67" spans="1:26" ht="18.75" customHeight="1">
      <c r="A67" s="38" t="s">
        <v>66</v>
      </c>
      <c r="B67" s="53">
        <v>0</v>
      </c>
      <c r="C67" s="53">
        <v>0</v>
      </c>
      <c r="D67" s="53">
        <v>0</v>
      </c>
      <c r="E67" s="53">
        <v>0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3">
        <v>0</v>
      </c>
      <c r="M67" s="53">
        <v>0</v>
      </c>
      <c r="N67" s="54">
        <v>265066.23</v>
      </c>
      <c r="O67" s="55">
        <f t="shared" si="13"/>
        <v>265066.23</v>
      </c>
      <c r="P67"/>
      <c r="S67"/>
      <c r="Z67"/>
    </row>
    <row r="68" spans="1:12" ht="21" customHeight="1">
      <c r="A68" s="56" t="s">
        <v>81</v>
      </c>
      <c r="B68" s="57"/>
      <c r="C68" s="57"/>
      <c r="D68"/>
      <c r="E68"/>
      <c r="F68"/>
      <c r="G68"/>
      <c r="H68" s="58"/>
      <c r="I68" s="58"/>
      <c r="J68"/>
      <c r="K68"/>
      <c r="L68"/>
    </row>
    <row r="69" spans="1:14" ht="15.75">
      <c r="A69" s="67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</row>
    <row r="70" spans="2:12" ht="13.5">
      <c r="B70" s="57"/>
      <c r="C70" s="57"/>
      <c r="D70"/>
      <c r="E70"/>
      <c r="F70"/>
      <c r="G70"/>
      <c r="H70" s="58"/>
      <c r="I70" s="58"/>
      <c r="J70"/>
      <c r="K70"/>
      <c r="L70"/>
    </row>
    <row r="71" spans="2:12" ht="13.5">
      <c r="B71" s="57"/>
      <c r="C71" s="57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 s="59"/>
      <c r="I72" s="59"/>
      <c r="J72" s="60"/>
      <c r="K72" s="60"/>
      <c r="L72" s="60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spans="2:12" ht="13.5">
      <c r="B74"/>
      <c r="C74"/>
      <c r="D74"/>
      <c r="E74"/>
      <c r="F74"/>
      <c r="G74"/>
      <c r="H74"/>
      <c r="I74"/>
      <c r="J74"/>
      <c r="K74"/>
      <c r="L74"/>
    </row>
    <row r="75" spans="2:12" ht="13.5">
      <c r="B75"/>
      <c r="C75"/>
      <c r="D75"/>
      <c r="E75"/>
      <c r="F75"/>
      <c r="G75"/>
      <c r="H75"/>
      <c r="I75"/>
      <c r="J75"/>
      <c r="K75"/>
      <c r="L75"/>
    </row>
    <row r="76" spans="2:12" ht="13.5">
      <c r="B76"/>
      <c r="C76"/>
      <c r="D76"/>
      <c r="E76"/>
      <c r="F76"/>
      <c r="G76"/>
      <c r="H76"/>
      <c r="I76"/>
      <c r="J76"/>
      <c r="K76"/>
      <c r="L76"/>
    </row>
    <row r="77" spans="2:12" ht="13.5">
      <c r="B77"/>
      <c r="C77"/>
      <c r="D77"/>
      <c r="E77"/>
      <c r="F77"/>
      <c r="G77"/>
      <c r="H77"/>
      <c r="I77"/>
      <c r="J77"/>
      <c r="K77"/>
      <c r="L77"/>
    </row>
    <row r="78" spans="2:12" ht="13.5">
      <c r="B78"/>
      <c r="C78"/>
      <c r="D78"/>
      <c r="E78"/>
      <c r="F78"/>
      <c r="G78"/>
      <c r="H78"/>
      <c r="I78"/>
      <c r="J78"/>
      <c r="K78"/>
      <c r="L78"/>
    </row>
    <row r="79" ht="13.5">
      <c r="K79"/>
    </row>
    <row r="80" ht="13.5">
      <c r="L80"/>
    </row>
    <row r="81" ht="13.5">
      <c r="M81"/>
    </row>
    <row r="82" ht="13.5">
      <c r="N82"/>
    </row>
    <row r="109" spans="2:14" ht="13.5"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</row>
    <row r="111" spans="2:14" ht="13.5">
      <c r="B111">
        <v>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</row>
  </sheetData>
  <sheetProtection/>
  <mergeCells count="6">
    <mergeCell ref="A1:O1"/>
    <mergeCell ref="A2:O2"/>
    <mergeCell ref="A4:A6"/>
    <mergeCell ref="B4:N4"/>
    <mergeCell ref="O4:O6"/>
    <mergeCell ref="A69:N69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2022-03-07T13:22:24Z</dcterms:modified>
  <cp:category/>
  <cp:version/>
  <cp:contentType/>
  <cp:contentStatus/>
</cp:coreProperties>
</file>