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<sst xmlns="http://schemas.openxmlformats.org/spreadsheetml/2006/main" count="84" uniqueCount="81">
  <si>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</si>
  <si>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</si>
  <si>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</si>
  <si>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</si>
  <si>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</si>
  <si>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</si>
  <si>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</si>
  <si>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</si>
  <si>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</si>
  <si>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</si>
  <si>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</si>
  <si>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</si>
  <si>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</si>
  <si>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</si>
  <si>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</si>
  <si>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</si>
  <si>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</si>
  <si>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</si>
  <si>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</si>
  <si>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</si>
  <si>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</si>
  <si>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</si>
  <si>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</si>
  <si>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</si>
  <si>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</si>
  <si>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</si>
  <si>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</si>
  <si>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</si>
  <si>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</si>
  <si>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</si>
  <si>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</si>
  <si>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</si>
  <si>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</si>
  <si>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</si>
  <si>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</si>
  <si>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</si>
  <si>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</si>
  <si>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</si>
  <si>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</si>
  <si>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</si>
  <si>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</si>
  <si>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</si>
  <si>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</si>
  <si>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</si>
  <si>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</si>
  <si>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</si>
  <si>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</si>
  <si>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</si>
  <si>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</si>
  <si>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</si>
  <si>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</si>
  <si>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</si>
  <si>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</si>
  <si>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</si>
  <si>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</si>
  <si>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</si>
  <si>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</si>
  <si>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</si>
  <si>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</si>
  <si>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</si>
  <si>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</si>
  <si>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</si>
  <si>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</si>
  <si>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</si>
  <si>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</si>
  <si>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</si>
  <si>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</si>
  <si>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</si>
  <si>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14/02/22 - VENCIMENTO 21/02/22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</si>
  <si>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</si>
  <si>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</si>
  <si>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</si>
  <si>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</si>
  <si>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</si>
  <si>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4.11. Remuneração pelo Serviço Atende</t>
  </si>
  <si>
    <t>5.2.10. Maggi Adm. de Consórcios LTDA</t>
  </si>
  <si>
    <t>5.3. Revisão de Remuneração pelo Transporte Coletivo(1)</t>
  </si>
  <si>
    <t>Nota: (1) Revisões do período de 19/03 a 03/12/20, lotes D3 e D7; e revisão de fatores dos dias 04 e 12/01/22.</t>
  </si>
  <si>
    <t>2.1 Tarifa de Remuneração por Passageiro Transportado - Combustível</t>
  </si>
  <si>
    <t>4.10 Remuneração Comunicação de dados por chip</t>
  </si>
  <si>
    <t>5.2.9. Desconto do saldo remanescente de investimento em SMGO"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</si>
</sst>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366697</v>
      </c>
      <c r="C7" s="9">
        <f t="shared" si="0"/>
        <v>260775</v>
      </c>
      <c r="D7" s="9">
        <f t="shared" si="0"/>
        <v>255514</v>
      </c>
      <c r="E7" s="9">
        <f t="shared" si="0"/>
        <v>59978</v>
      </c>
      <c r="F7" s="9">
        <f t="shared" si="0"/>
        <v>201003</v>
      </c>
      <c r="G7" s="9">
        <f t="shared" si="0"/>
        <v>328561</v>
      </c>
      <c r="H7" s="9">
        <f t="shared" si="0"/>
        <v>42535</v>
      </c>
      <c r="I7" s="9">
        <f t="shared" si="0"/>
        <v>243863</v>
      </c>
      <c r="J7" s="9">
        <f t="shared" si="0"/>
        <v>214434</v>
      </c>
      <c r="K7" s="9">
        <f t="shared" si="0"/>
        <v>336358</v>
      </c>
      <c r="L7" s="9">
        <f t="shared" si="0"/>
        <v>238935</v>
      </c>
      <c r="M7" s="9">
        <f t="shared" si="0"/>
        <v>118461</v>
      </c>
      <c r="N7" s="9">
        <f t="shared" si="0"/>
        <v>75519</v>
      </c>
      <c r="O7" s="9">
        <f t="shared" si="0"/>
        <v>2742633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17239</v>
      </c>
      <c r="C8" s="11">
        <f t="shared" si="1"/>
        <v>17462</v>
      </c>
      <c r="D8" s="11">
        <f t="shared" si="1"/>
        <v>11975</v>
      </c>
      <c r="E8" s="11">
        <f t="shared" si="1"/>
        <v>2528</v>
      </c>
      <c r="F8" s="11">
        <f t="shared" si="1"/>
        <v>8894</v>
      </c>
      <c r="G8" s="11">
        <f t="shared" si="1"/>
        <v>14299</v>
      </c>
      <c r="H8" s="11">
        <f t="shared" si="1"/>
        <v>2543</v>
      </c>
      <c r="I8" s="11">
        <f t="shared" si="1"/>
        <v>16088</v>
      </c>
      <c r="J8" s="11">
        <f t="shared" si="1"/>
        <v>12264</v>
      </c>
      <c r="K8" s="11">
        <f t="shared" si="1"/>
        <v>11131</v>
      </c>
      <c r="L8" s="11">
        <f t="shared" si="1"/>
        <v>8508</v>
      </c>
      <c r="M8" s="11">
        <f t="shared" si="1"/>
        <v>5569</v>
      </c>
      <c r="N8" s="11">
        <f t="shared" si="1"/>
        <v>4902</v>
      </c>
      <c r="O8" s="11">
        <f t="shared" si="1"/>
        <v>133402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17239</v>
      </c>
      <c r="C9" s="11">
        <v>17462</v>
      </c>
      <c r="D9" s="11">
        <v>11975</v>
      </c>
      <c r="E9" s="11">
        <v>2528</v>
      </c>
      <c r="F9" s="11">
        <v>8894</v>
      </c>
      <c r="G9" s="11">
        <v>14299</v>
      </c>
      <c r="H9" s="11">
        <v>2543</v>
      </c>
      <c r="I9" s="11">
        <v>16085</v>
      </c>
      <c r="J9" s="11">
        <v>12264</v>
      </c>
      <c r="K9" s="11">
        <v>11121</v>
      </c>
      <c r="L9" s="11">
        <v>8507</v>
      </c>
      <c r="M9" s="11">
        <v>5557</v>
      </c>
      <c r="N9" s="11">
        <v>4883</v>
      </c>
      <c r="O9" s="11">
        <f>SUM(B9:N9)</f>
        <v>133357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10</v>
      </c>
      <c r="L10" s="13">
        <v>1</v>
      </c>
      <c r="M10" s="13">
        <v>12</v>
      </c>
      <c r="N10" s="13">
        <v>19</v>
      </c>
      <c r="O10" s="11">
        <f>SUM(B10:N10)</f>
        <v>45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349458</v>
      </c>
      <c r="C11" s="13">
        <v>243313</v>
      </c>
      <c r="D11" s="13">
        <v>243539</v>
      </c>
      <c r="E11" s="13">
        <v>57450</v>
      </c>
      <c r="F11" s="13">
        <v>192109</v>
      </c>
      <c r="G11" s="13">
        <v>314262</v>
      </c>
      <c r="H11" s="13">
        <v>39992</v>
      </c>
      <c r="I11" s="13">
        <v>227775</v>
      </c>
      <c r="J11" s="13">
        <v>202170</v>
      </c>
      <c r="K11" s="13">
        <v>325227</v>
      </c>
      <c r="L11" s="13">
        <v>230427</v>
      </c>
      <c r="M11" s="13">
        <v>112892</v>
      </c>
      <c r="N11" s="13">
        <v>70617</v>
      </c>
      <c r="O11" s="11">
        <f>SUM(B11:N11)</f>
        <v>2609231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78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1.243422714642459</v>
      </c>
      <c r="C16" s="19">
        <v>1.271785520824003</v>
      </c>
      <c r="D16" s="19">
        <v>1.215746775787937</v>
      </c>
      <c r="E16" s="19">
        <v>0.959171760320547</v>
      </c>
      <c r="F16" s="19">
        <v>1.45452347395323</v>
      </c>
      <c r="G16" s="19">
        <v>1.553972429879431</v>
      </c>
      <c r="H16" s="19">
        <v>1.726948886198839</v>
      </c>
      <c r="I16" s="19">
        <v>1.331783493066744</v>
      </c>
      <c r="J16" s="19">
        <v>1.303948405191076</v>
      </c>
      <c r="K16" s="19">
        <v>1.14929715018702</v>
      </c>
      <c r="L16" s="19">
        <v>1.275753625623148</v>
      </c>
      <c r="M16" s="19">
        <v>1.300107716795963</v>
      </c>
      <c r="N16" s="19">
        <v>1.189771301381565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SUM(B19:B29)</f>
        <v>1255582.5499999996</v>
      </c>
      <c r="C18" s="24">
        <f aca="true" t="shared" si="2" ref="C18:O18">SUM(C19:C29)</f>
        <v>921735.7500000001</v>
      </c>
      <c r="D18" s="24">
        <f t="shared" si="2"/>
        <v>743021.0199999999</v>
      </c>
      <c r="E18" s="24">
        <f t="shared" si="2"/>
        <v>242131.06</v>
      </c>
      <c r="F18" s="24">
        <f t="shared" si="2"/>
        <v>812245.2099999998</v>
      </c>
      <c r="G18" s="24">
        <f t="shared" si="2"/>
        <v>1189994.4599999997</v>
      </c>
      <c r="H18" s="24">
        <f t="shared" si="2"/>
        <v>222823.74999999997</v>
      </c>
      <c r="I18" s="24">
        <f t="shared" si="2"/>
        <v>904166.23</v>
      </c>
      <c r="J18" s="24">
        <f t="shared" si="2"/>
        <v>768583.1000000001</v>
      </c>
      <c r="K18" s="24">
        <f t="shared" si="2"/>
        <v>1030510.4800000001</v>
      </c>
      <c r="L18" s="24">
        <f t="shared" si="2"/>
        <v>928128.2200000001</v>
      </c>
      <c r="M18" s="24">
        <f t="shared" si="2"/>
        <v>538131.7600000001</v>
      </c>
      <c r="N18" s="24">
        <f t="shared" si="2"/>
        <v>282483.74</v>
      </c>
      <c r="O18" s="24">
        <f t="shared" si="2"/>
        <v>9839537.33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917952.6</v>
      </c>
      <c r="C19" s="30">
        <f aca="true" t="shared" si="3" ref="C19:N19">ROUND((C13+C14)*C7,2)</f>
        <v>674364.15</v>
      </c>
      <c r="D19" s="30">
        <f t="shared" si="3"/>
        <v>579505.75</v>
      </c>
      <c r="E19" s="30">
        <f t="shared" si="3"/>
        <v>232384.76</v>
      </c>
      <c r="F19" s="30">
        <f t="shared" si="3"/>
        <v>528396.69</v>
      </c>
      <c r="G19" s="30">
        <f t="shared" si="3"/>
        <v>710644.59</v>
      </c>
      <c r="H19" s="30">
        <f t="shared" si="3"/>
        <v>123521.64</v>
      </c>
      <c r="I19" s="30">
        <f t="shared" si="3"/>
        <v>626191.41</v>
      </c>
      <c r="J19" s="30">
        <f t="shared" si="3"/>
        <v>553818.69</v>
      </c>
      <c r="K19" s="30">
        <f t="shared" si="3"/>
        <v>821150.79</v>
      </c>
      <c r="L19" s="30">
        <f t="shared" si="3"/>
        <v>664167.62</v>
      </c>
      <c r="M19" s="30">
        <f t="shared" si="3"/>
        <v>379975.5</v>
      </c>
      <c r="N19" s="30">
        <f t="shared" si="3"/>
        <v>218801.2</v>
      </c>
      <c r="O19" s="30">
        <f aca="true" t="shared" si="4" ref="O19:O29">SUM(B19:N19)</f>
        <v>7030875.39</v>
      </c>
    </row>
    <row r="20" spans="1:23" ht="18.75" customHeight="1">
      <c r="A20" s="26" t="s">
        <v>35</v>
      </c>
      <c r="B20" s="30">
        <f>IF(B16&lt;&gt;0,ROUND((B16-1)*B19,2),0)</f>
        <v>223450.51</v>
      </c>
      <c r="C20" s="30">
        <f aca="true" t="shared" si="5" ref="C20:N20">IF(C16&lt;&gt;0,ROUND((C16-1)*C19,2),0)</f>
        <v>183282.41</v>
      </c>
      <c r="D20" s="30">
        <f t="shared" si="5"/>
        <v>125026.5</v>
      </c>
      <c r="E20" s="30">
        <f t="shared" si="5"/>
        <v>-9487.86</v>
      </c>
      <c r="F20" s="30">
        <f t="shared" si="5"/>
        <v>240168.7</v>
      </c>
      <c r="G20" s="30">
        <f t="shared" si="5"/>
        <v>393677.51</v>
      </c>
      <c r="H20" s="30">
        <f t="shared" si="5"/>
        <v>89793.92</v>
      </c>
      <c r="I20" s="30">
        <f t="shared" si="5"/>
        <v>207759.97</v>
      </c>
      <c r="J20" s="30">
        <f t="shared" si="5"/>
        <v>168332.31</v>
      </c>
      <c r="K20" s="30">
        <f t="shared" si="5"/>
        <v>122595.47</v>
      </c>
      <c r="L20" s="30">
        <f t="shared" si="5"/>
        <v>183146.63</v>
      </c>
      <c r="M20" s="30">
        <f t="shared" si="5"/>
        <v>114033.58</v>
      </c>
      <c r="N20" s="30">
        <f t="shared" si="5"/>
        <v>41522.19</v>
      </c>
      <c r="O20" s="30">
        <f t="shared" si="4"/>
        <v>2083301.8399999999</v>
      </c>
      <c r="W20" s="62"/>
    </row>
    <row r="21" spans="1:15" ht="18.75" customHeight="1">
      <c r="A21" s="26" t="s">
        <v>36</v>
      </c>
      <c r="B21" s="30">
        <v>56275.71</v>
      </c>
      <c r="C21" s="30">
        <v>38149.4</v>
      </c>
      <c r="D21" s="30">
        <v>22181.58</v>
      </c>
      <c r="E21" s="30">
        <v>9595.02</v>
      </c>
      <c r="F21" s="30">
        <v>28410.49</v>
      </c>
      <c r="G21" s="30">
        <v>45196.67</v>
      </c>
      <c r="H21" s="30">
        <v>4541.65</v>
      </c>
      <c r="I21" s="30">
        <v>31298.45</v>
      </c>
      <c r="J21" s="30">
        <v>29917.88</v>
      </c>
      <c r="K21" s="30">
        <v>47337.25</v>
      </c>
      <c r="L21" s="30">
        <v>41946.88</v>
      </c>
      <c r="M21" s="30">
        <v>20244.71</v>
      </c>
      <c r="N21" s="30">
        <v>12533.91</v>
      </c>
      <c r="O21" s="30">
        <f t="shared" si="4"/>
        <v>387629.6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4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4"/>
        <v>-43404.450000000004</v>
      </c>
    </row>
    <row r="24" spans="1:15" ht="18.75" customHeight="1">
      <c r="A24" s="26" t="s">
        <v>70</v>
      </c>
      <c r="B24" s="30">
        <v>1127.91</v>
      </c>
      <c r="C24" s="30">
        <v>845.29</v>
      </c>
      <c r="D24" s="30">
        <v>670.58</v>
      </c>
      <c r="E24" s="30">
        <v>220.96</v>
      </c>
      <c r="F24" s="30">
        <v>739.95</v>
      </c>
      <c r="G24" s="30">
        <v>1081.66</v>
      </c>
      <c r="H24" s="30">
        <v>202.97</v>
      </c>
      <c r="I24" s="30">
        <v>814.46</v>
      </c>
      <c r="J24" s="30">
        <v>701.41</v>
      </c>
      <c r="K24" s="30">
        <v>932.64</v>
      </c>
      <c r="L24" s="30">
        <v>837.58</v>
      </c>
      <c r="M24" s="30">
        <v>480.45</v>
      </c>
      <c r="N24" s="30">
        <v>251.79</v>
      </c>
      <c r="O24" s="30">
        <f t="shared" si="4"/>
        <v>8907.650000000001</v>
      </c>
    </row>
    <row r="25" spans="1:26" ht="18.75" customHeight="1">
      <c r="A25" s="26" t="s">
        <v>71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618.63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801.25</v>
      </c>
      <c r="L27" s="30">
        <v>711.23</v>
      </c>
      <c r="M27" s="30">
        <v>402.53</v>
      </c>
      <c r="N27" s="30">
        <v>210.92</v>
      </c>
      <c r="O27" s="30">
        <f t="shared" si="4"/>
        <v>7477.330000000001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79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4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74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4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+B32+B34+B46+B47+B50-B51</f>
        <v>-77295.69</v>
      </c>
      <c r="C31" s="30">
        <f>+C32+C34+C46+C47+C50-C51</f>
        <v>-79978.47</v>
      </c>
      <c r="D31" s="30">
        <f t="shared" si="6"/>
        <v>-53745.2</v>
      </c>
      <c r="E31" s="30">
        <f t="shared" si="6"/>
        <v>-7708.360000000001</v>
      </c>
      <c r="F31" s="30">
        <f t="shared" si="6"/>
        <v>-34999.61</v>
      </c>
      <c r="G31" s="30">
        <f t="shared" si="6"/>
        <v>-62224.01999999999</v>
      </c>
      <c r="H31" s="30">
        <f t="shared" si="6"/>
        <v>-40494.82000000001</v>
      </c>
      <c r="I31" s="30">
        <f t="shared" si="6"/>
        <v>-54259.95</v>
      </c>
      <c r="J31" s="30">
        <f t="shared" si="6"/>
        <v>-56310.409999999996</v>
      </c>
      <c r="K31" s="30">
        <f t="shared" si="6"/>
        <v>-48003.520000000004</v>
      </c>
      <c r="L31" s="30">
        <f t="shared" si="6"/>
        <v>-26186.46</v>
      </c>
      <c r="M31" s="30">
        <f t="shared" si="6"/>
        <v>-19444.899999999998</v>
      </c>
      <c r="N31" s="30">
        <f t="shared" si="6"/>
        <v>-19817.65</v>
      </c>
      <c r="O31" s="30">
        <f t="shared" si="6"/>
        <v>-580469.0599999999</v>
      </c>
    </row>
    <row r="32" spans="1:15" ht="18.75" customHeight="1">
      <c r="A32" s="26" t="s">
        <v>40</v>
      </c>
      <c r="B32" s="31">
        <f>+B33</f>
        <v>-75851.6</v>
      </c>
      <c r="C32" s="31">
        <f>+C33</f>
        <v>-76832.8</v>
      </c>
      <c r="D32" s="31">
        <f aca="true" t="shared" si="7" ref="D32:O32">+D33</f>
        <v>-52690</v>
      </c>
      <c r="E32" s="31">
        <f t="shared" si="7"/>
        <v>-11123.2</v>
      </c>
      <c r="F32" s="31">
        <f t="shared" si="7"/>
        <v>-39133.6</v>
      </c>
      <c r="G32" s="31">
        <f t="shared" si="7"/>
        <v>-62915.6</v>
      </c>
      <c r="H32" s="31">
        <f t="shared" si="7"/>
        <v>-11189.2</v>
      </c>
      <c r="I32" s="31">
        <f t="shared" si="7"/>
        <v>-70774</v>
      </c>
      <c r="J32" s="31">
        <f t="shared" si="7"/>
        <v>-53961.6</v>
      </c>
      <c r="K32" s="31">
        <f t="shared" si="7"/>
        <v>-48932.4</v>
      </c>
      <c r="L32" s="31">
        <f t="shared" si="7"/>
        <v>-37430.8</v>
      </c>
      <c r="M32" s="31">
        <f t="shared" si="7"/>
        <v>-24450.8</v>
      </c>
      <c r="N32" s="31">
        <f t="shared" si="7"/>
        <v>-21485.2</v>
      </c>
      <c r="O32" s="31">
        <f t="shared" si="7"/>
        <v>-586770.8</v>
      </c>
    </row>
    <row r="33" spans="1:26" ht="18.75" customHeight="1">
      <c r="A33" s="27" t="s">
        <v>41</v>
      </c>
      <c r="B33" s="16">
        <f>ROUND((-B9)*$G$3,2)</f>
        <v>-75851.6</v>
      </c>
      <c r="C33" s="16">
        <f aca="true" t="shared" si="8" ref="C33:N33">ROUND((-C9)*$G$3,2)</f>
        <v>-76832.8</v>
      </c>
      <c r="D33" s="16">
        <f t="shared" si="8"/>
        <v>-52690</v>
      </c>
      <c r="E33" s="16">
        <f t="shared" si="8"/>
        <v>-11123.2</v>
      </c>
      <c r="F33" s="16">
        <f t="shared" si="8"/>
        <v>-39133.6</v>
      </c>
      <c r="G33" s="16">
        <f t="shared" si="8"/>
        <v>-62915.6</v>
      </c>
      <c r="H33" s="16">
        <f t="shared" si="8"/>
        <v>-11189.2</v>
      </c>
      <c r="I33" s="16">
        <f t="shared" si="8"/>
        <v>-70774</v>
      </c>
      <c r="J33" s="16">
        <f t="shared" si="8"/>
        <v>-53961.6</v>
      </c>
      <c r="K33" s="16">
        <f t="shared" si="8"/>
        <v>-48932.4</v>
      </c>
      <c r="L33" s="16">
        <f t="shared" si="8"/>
        <v>-37430.8</v>
      </c>
      <c r="M33" s="16">
        <f t="shared" si="8"/>
        <v>-24450.8</v>
      </c>
      <c r="N33" s="16">
        <f t="shared" si="8"/>
        <v>-21485.2</v>
      </c>
      <c r="O33" s="32">
        <f aca="true" t="shared" si="9" ref="O33:O51">SUM(B33:N33)</f>
        <v>-586770.8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 aca="true" t="shared" si="10" ref="B34:N34">SUM(B35:B44)</f>
        <v>-6271.89</v>
      </c>
      <c r="C34" s="31">
        <f t="shared" si="10"/>
        <v>-4700.34</v>
      </c>
      <c r="D34" s="31">
        <f t="shared" si="10"/>
        <v>-3728.84</v>
      </c>
      <c r="E34" s="31">
        <f t="shared" si="10"/>
        <v>-1228.66</v>
      </c>
      <c r="F34" s="31">
        <f t="shared" si="10"/>
        <v>-4114.59</v>
      </c>
      <c r="G34" s="31">
        <f t="shared" si="10"/>
        <v>-6014.72</v>
      </c>
      <c r="H34" s="31">
        <f t="shared" si="10"/>
        <v>-33459.65</v>
      </c>
      <c r="I34" s="31">
        <f t="shared" si="10"/>
        <v>-4528.9</v>
      </c>
      <c r="J34" s="31">
        <f t="shared" si="10"/>
        <v>-3900.28</v>
      </c>
      <c r="K34" s="31">
        <f t="shared" si="10"/>
        <v>-5186.09</v>
      </c>
      <c r="L34" s="31">
        <f t="shared" si="10"/>
        <v>-4657.48</v>
      </c>
      <c r="M34" s="31">
        <f t="shared" si="10"/>
        <v>-2671.62</v>
      </c>
      <c r="N34" s="31">
        <f t="shared" si="10"/>
        <v>-1400.14</v>
      </c>
      <c r="O34" s="31">
        <f>SUM(O35:O44)</f>
        <v>-81863.20000000001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-10777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-10777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80</v>
      </c>
      <c r="B43" s="33">
        <v>-6271.89</v>
      </c>
      <c r="C43" s="33">
        <v>-4700.34</v>
      </c>
      <c r="D43" s="33">
        <v>-3728.84</v>
      </c>
      <c r="E43" s="33">
        <v>-1228.66</v>
      </c>
      <c r="F43" s="33">
        <v>-4114.59</v>
      </c>
      <c r="G43" s="33">
        <v>-6014.72</v>
      </c>
      <c r="H43" s="33">
        <v>-1128.65</v>
      </c>
      <c r="I43" s="33">
        <v>-4528.9</v>
      </c>
      <c r="J43" s="33">
        <v>-3900.28</v>
      </c>
      <c r="K43" s="33">
        <v>-5186.09</v>
      </c>
      <c r="L43" s="33">
        <v>-4657.48</v>
      </c>
      <c r="M43" s="33">
        <v>-2671.62</v>
      </c>
      <c r="N43" s="33">
        <v>-1400.14</v>
      </c>
      <c r="O43" s="33">
        <f t="shared" si="9"/>
        <v>-49532.200000000004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75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-21554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-21554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76</v>
      </c>
      <c r="B46" s="35">
        <v>4827.8</v>
      </c>
      <c r="C46" s="35">
        <v>1554.67</v>
      </c>
      <c r="D46" s="35">
        <f>6252.97-3579.33</f>
        <v>2673.6400000000003</v>
      </c>
      <c r="E46" s="35">
        <v>4643.5</v>
      </c>
      <c r="F46" s="35">
        <v>8248.58</v>
      </c>
      <c r="G46" s="35">
        <v>6706.3</v>
      </c>
      <c r="H46" s="35">
        <f>5231.73-1077.7</f>
        <v>4154.03</v>
      </c>
      <c r="I46" s="35">
        <v>21042.95</v>
      </c>
      <c r="J46" s="35">
        <v>1551.47</v>
      </c>
      <c r="K46" s="35">
        <v>6114.97</v>
      </c>
      <c r="L46" s="35">
        <v>15901.82</v>
      </c>
      <c r="M46" s="35">
        <v>7677.52</v>
      </c>
      <c r="N46" s="35">
        <v>3067.69</v>
      </c>
      <c r="O46" s="33">
        <f t="shared" si="9"/>
        <v>88164.94000000002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51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4" t="s">
        <v>52</v>
      </c>
      <c r="B49" s="36">
        <f aca="true" t="shared" si="11" ref="B49:N49">+B18+B31</f>
        <v>1178286.8599999996</v>
      </c>
      <c r="C49" s="36">
        <f t="shared" si="11"/>
        <v>841757.2800000001</v>
      </c>
      <c r="D49" s="36">
        <f t="shared" si="11"/>
        <v>689275.82</v>
      </c>
      <c r="E49" s="36">
        <f t="shared" si="11"/>
        <v>234422.7</v>
      </c>
      <c r="F49" s="36">
        <f t="shared" si="11"/>
        <v>777245.5999999999</v>
      </c>
      <c r="G49" s="36">
        <f t="shared" si="11"/>
        <v>1127770.4399999997</v>
      </c>
      <c r="H49" s="36">
        <f t="shared" si="11"/>
        <v>182328.92999999996</v>
      </c>
      <c r="I49" s="36">
        <f t="shared" si="11"/>
        <v>849906.28</v>
      </c>
      <c r="J49" s="36">
        <f t="shared" si="11"/>
        <v>712272.6900000001</v>
      </c>
      <c r="K49" s="36">
        <f t="shared" si="11"/>
        <v>982506.9600000001</v>
      </c>
      <c r="L49" s="36">
        <f t="shared" si="11"/>
        <v>901941.7600000001</v>
      </c>
      <c r="M49" s="36">
        <f t="shared" si="11"/>
        <v>518686.8600000001</v>
      </c>
      <c r="N49" s="36">
        <f t="shared" si="11"/>
        <v>262666.08999999997</v>
      </c>
      <c r="O49" s="36">
        <f>SUM(B49:N49)</f>
        <v>9259068.27</v>
      </c>
      <c r="P49"/>
      <c r="Q49" s="43"/>
      <c r="R49"/>
      <c r="S49"/>
      <c r="T49"/>
      <c r="U49"/>
      <c r="V49"/>
      <c r="W49"/>
      <c r="X49"/>
      <c r="Y49"/>
      <c r="Z49"/>
    </row>
    <row r="50" spans="1:19" ht="18.75" customHeight="1">
      <c r="A50" s="37" t="s">
        <v>53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8.75" customHeight="1">
      <c r="A51" s="37" t="s">
        <v>54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5.75">
      <c r="A52" s="38"/>
      <c r="B52" s="39"/>
      <c r="C52" s="39"/>
      <c r="D52" s="40"/>
      <c r="E52" s="40"/>
      <c r="F52" s="40"/>
      <c r="G52" s="40"/>
      <c r="H52" s="40"/>
      <c r="I52" s="39"/>
      <c r="J52" s="40"/>
      <c r="K52" s="40"/>
      <c r="L52" s="40"/>
      <c r="M52" s="40"/>
      <c r="N52" s="40"/>
      <c r="O52" s="41"/>
      <c r="P52" s="42"/>
      <c r="Q52"/>
      <c r="R52" s="43"/>
      <c r="S52"/>
    </row>
    <row r="53" spans="1:19" ht="12.75" customHeight="1">
      <c r="A53" s="44"/>
      <c r="B53" s="45"/>
      <c r="C53" s="45"/>
      <c r="D53" s="46"/>
      <c r="E53" s="46"/>
      <c r="F53" s="46"/>
      <c r="G53" s="46"/>
      <c r="H53" s="46"/>
      <c r="I53" s="45"/>
      <c r="J53" s="46"/>
      <c r="K53" s="46"/>
      <c r="L53" s="46"/>
      <c r="M53" s="46"/>
      <c r="N53" s="46"/>
      <c r="O53" s="47"/>
      <c r="P53" s="42"/>
      <c r="Q53"/>
      <c r="R53" s="43"/>
      <c r="S53"/>
    </row>
    <row r="54" spans="1:17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Q54"/>
    </row>
    <row r="55" spans="1:17" ht="18.75" customHeight="1">
      <c r="A55" s="14" t="s">
        <v>55</v>
      </c>
      <c r="B55" s="51">
        <f aca="true" t="shared" si="12" ref="B55:O55">SUM(B56:B66)</f>
        <v>1178286.8599999999</v>
      </c>
      <c r="C55" s="51">
        <f t="shared" si="12"/>
        <v>841757.2799999999</v>
      </c>
      <c r="D55" s="51">
        <f t="shared" si="12"/>
        <v>689275.82</v>
      </c>
      <c r="E55" s="51">
        <f t="shared" si="12"/>
        <v>234422.7</v>
      </c>
      <c r="F55" s="51">
        <f t="shared" si="12"/>
        <v>777245.6</v>
      </c>
      <c r="G55" s="51">
        <f t="shared" si="12"/>
        <v>1127770.44</v>
      </c>
      <c r="H55" s="51">
        <f t="shared" si="12"/>
        <v>182328.93</v>
      </c>
      <c r="I55" s="51">
        <f t="shared" si="12"/>
        <v>849906.29</v>
      </c>
      <c r="J55" s="51">
        <f t="shared" si="12"/>
        <v>712272.69</v>
      </c>
      <c r="K55" s="51">
        <f t="shared" si="12"/>
        <v>982506.96</v>
      </c>
      <c r="L55" s="51">
        <f t="shared" si="12"/>
        <v>901941.76</v>
      </c>
      <c r="M55" s="51">
        <f t="shared" si="12"/>
        <v>518686.87</v>
      </c>
      <c r="N55" s="51">
        <f t="shared" si="12"/>
        <v>262666.09</v>
      </c>
      <c r="O55" s="36">
        <f t="shared" si="12"/>
        <v>9259068.29</v>
      </c>
      <c r="Q55"/>
    </row>
    <row r="56" spans="1:18" ht="18.75" customHeight="1">
      <c r="A56" s="26" t="s">
        <v>56</v>
      </c>
      <c r="B56" s="51">
        <v>962289.57</v>
      </c>
      <c r="C56" s="51">
        <v>599164.19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>SUM(B56:N56)</f>
        <v>1561453.7599999998</v>
      </c>
      <c r="P56"/>
      <c r="Q56"/>
      <c r="R56" s="43"/>
    </row>
    <row r="57" spans="1:16" ht="18.75" customHeight="1">
      <c r="A57" s="26" t="s">
        <v>57</v>
      </c>
      <c r="B57" s="51">
        <v>215997.29</v>
      </c>
      <c r="C57" s="51">
        <v>242593.09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aca="true" t="shared" si="13" ref="O57:O66">SUM(B57:N57)</f>
        <v>458590.38</v>
      </c>
      <c r="P57"/>
    </row>
    <row r="58" spans="1:17" ht="18.75" customHeight="1">
      <c r="A58" s="26" t="s">
        <v>58</v>
      </c>
      <c r="B58" s="52">
        <v>0</v>
      </c>
      <c r="C58" s="52">
        <v>0</v>
      </c>
      <c r="D58" s="31">
        <v>689275.82</v>
      </c>
      <c r="E58" s="52">
        <v>0</v>
      </c>
      <c r="F58" s="52">
        <v>0</v>
      </c>
      <c r="G58" s="52">
        <v>0</v>
      </c>
      <c r="H58" s="51">
        <v>182328.93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871604.75</v>
      </c>
      <c r="Q58"/>
    </row>
    <row r="59" spans="1:18" ht="18.75" customHeight="1">
      <c r="A59" s="26" t="s">
        <v>59</v>
      </c>
      <c r="B59" s="52">
        <v>0</v>
      </c>
      <c r="C59" s="52">
        <v>0</v>
      </c>
      <c r="D59" s="52">
        <v>0</v>
      </c>
      <c r="E59" s="31">
        <v>234422.7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234422.7</v>
      </c>
      <c r="R59"/>
    </row>
    <row r="60" spans="1:19" ht="18.75" customHeight="1">
      <c r="A60" s="26" t="s">
        <v>60</v>
      </c>
      <c r="B60" s="52">
        <v>0</v>
      </c>
      <c r="C60" s="52">
        <v>0</v>
      </c>
      <c r="D60" s="52">
        <v>0</v>
      </c>
      <c r="E60" s="52">
        <v>0</v>
      </c>
      <c r="F60" s="31">
        <v>777245.6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1">
        <f t="shared" si="13"/>
        <v>777245.6</v>
      </c>
      <c r="S60"/>
    </row>
    <row r="61" spans="1:20" ht="18.75" customHeight="1">
      <c r="A61" s="26" t="s">
        <v>61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1">
        <v>1127770.44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1127770.44</v>
      </c>
      <c r="T61"/>
    </row>
    <row r="62" spans="1:21" ht="18.75" customHeight="1">
      <c r="A62" s="26" t="s">
        <v>62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849906.29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849906.29</v>
      </c>
      <c r="U62"/>
    </row>
    <row r="63" spans="1:22" ht="18.75" customHeight="1">
      <c r="A63" s="26" t="s">
        <v>63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31">
        <v>712272.69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712272.69</v>
      </c>
      <c r="V63"/>
    </row>
    <row r="64" spans="1:23" ht="18.75" customHeight="1">
      <c r="A64" s="26" t="s">
        <v>64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31">
        <v>982506.96</v>
      </c>
      <c r="L64" s="31">
        <v>901941.76</v>
      </c>
      <c r="M64" s="52">
        <v>0</v>
      </c>
      <c r="N64" s="52">
        <v>0</v>
      </c>
      <c r="O64" s="36">
        <f t="shared" si="13"/>
        <v>1884448.72</v>
      </c>
      <c r="P64"/>
      <c r="W64"/>
    </row>
    <row r="65" spans="1:25" ht="18.75" customHeight="1">
      <c r="A65" s="26" t="s">
        <v>65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31">
        <v>518686.87</v>
      </c>
      <c r="N65" s="52">
        <v>0</v>
      </c>
      <c r="O65" s="36">
        <f t="shared" si="13"/>
        <v>518686.87</v>
      </c>
      <c r="R65"/>
      <c r="Y65"/>
    </row>
    <row r="66" spans="1:26" ht="18.75" customHeight="1">
      <c r="A66" s="38" t="s">
        <v>66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262666.09</v>
      </c>
      <c r="O66" s="55">
        <f t="shared" si="13"/>
        <v>262666.09</v>
      </c>
      <c r="P66"/>
      <c r="S66"/>
      <c r="Z66"/>
    </row>
    <row r="67" spans="1:12" ht="21" customHeight="1">
      <c r="A67" s="56" t="s">
        <v>77</v>
      </c>
      <c r="B67" s="57"/>
      <c r="C67" s="57"/>
      <c r="D67"/>
      <c r="E67"/>
      <c r="F67"/>
      <c r="G67"/>
      <c r="H67" s="58"/>
      <c r="I67" s="58"/>
      <c r="J67"/>
      <c r="K67"/>
      <c r="L67"/>
    </row>
    <row r="68" spans="1:14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2" ht="13.5">
      <c r="B69" s="57"/>
      <c r="C69" s="57"/>
      <c r="D69"/>
      <c r="E69"/>
      <c r="F69"/>
      <c r="G69"/>
      <c r="H69" s="58"/>
      <c r="I69" s="58"/>
      <c r="J69"/>
      <c r="K69"/>
      <c r="L69"/>
    </row>
    <row r="70" spans="2:12" ht="13.5">
      <c r="B70" s="57"/>
      <c r="C70" s="57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 s="59"/>
      <c r="I71" s="59"/>
      <c r="J71" s="60"/>
      <c r="K71" s="60"/>
      <c r="L71" s="60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F76"/>
      <c r="G76"/>
      <c r="H76"/>
      <c r="I76"/>
      <c r="J76"/>
      <c r="K76"/>
      <c r="L76"/>
    </row>
    <row r="77" spans="2:12" ht="13.5">
      <c r="B77"/>
      <c r="C77"/>
      <c r="F77"/>
      <c r="G77"/>
      <c r="H77"/>
      <c r="I77"/>
      <c r="J77"/>
      <c r="K77"/>
      <c r="L77"/>
    </row>
    <row r="78" ht="13.5">
      <c r="K78"/>
    </row>
    <row r="79" ht="13.5">
      <c r="L79"/>
    </row>
    <row r="80" ht="13.5">
      <c r="M80"/>
    </row>
    <row r="81" ht="13.5">
      <c r="N81"/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10" spans="2:14" ht="13.5"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2022-02-23T12:37:16Z</dcterms:modified>
  <cp:category/>
  <cp:version/>
  <cp:contentType/>
  <cp:contentStatus/>
</cp:coreProperties>
</file>