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<sst xmlns="http://schemas.openxmlformats.org/spreadsheetml/2006/main" count="84" uniqueCount="81">
  <si>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</si>
  <si>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</si>
  <si>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</si>
  <si>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</si>
  <si>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</si>
  <si>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</si>
  <si>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</si>
  <si>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</si>
  <si>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</si>
  <si>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</si>
  <si>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</si>
  <si>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</si>
  <si>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</si>
  <si>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</si>
  <si>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</si>
  <si>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</si>
  <si>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</si>
  <si>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</si>
  <si>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</si>
  <si>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</si>
  <si>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</si>
  <si>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</si>
  <si>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</si>
  <si>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</si>
  <si>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</si>
  <si>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</si>
  <si>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</si>
  <si>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</si>
  <si>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</si>
  <si>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</si>
  <si>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</si>
  <si>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</si>
  <si>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</si>
  <si>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</si>
  <si>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</si>
  <si>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</si>
  <si>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</si>
  <si>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</si>
  <si>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</si>
  <si>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</si>
  <si>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</si>
  <si>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</si>
  <si>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</si>
  <si>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</si>
  <si>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</si>
  <si>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</si>
  <si>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</si>
  <si>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</si>
  <si>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</si>
  <si>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</si>
  <si>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</si>
  <si>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</si>
  <si>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</si>
  <si>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</si>
  <si>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</si>
  <si>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</si>
  <si>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</si>
  <si>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</si>
  <si>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</si>
  <si>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</si>
  <si>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</si>
  <si>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</si>
  <si>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</si>
  <si>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</si>
  <si>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</si>
  <si>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</si>
  <si>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</si>
  <si>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</si>
  <si>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13/02/22 - VENCIMENTO 18/02/22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</si>
  <si>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</si>
  <si>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</si>
  <si>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</si>
  <si>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</si>
  <si>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</si>
  <si>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4.11. Remuneração pelo Serviço Atende</t>
  </si>
  <si>
    <t>5.2.10. Maggi Adm. de Consórcios LTDA</t>
  </si>
  <si>
    <t>5.3. Revisão de Remuneração pelo Transporte Coletivo(1)</t>
  </si>
  <si>
    <t>Nota: (1) Revisões do período de 19/03 a 03/12/20, lotes D3 e D7.</t>
  </si>
  <si>
    <t>2.1 Tarifa de Remuneração por Passageiro Transportado - Combustível</t>
  </si>
  <si>
    <t>4.10 Remuneração Comunicação de dados por chip</t>
  </si>
  <si>
    <t>5.2.9. Desconto do saldo remanescente de investimento em SMGO"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</si>
</sst>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135255</v>
      </c>
      <c r="C7" s="9">
        <f t="shared" si="0"/>
        <v>91951</v>
      </c>
      <c r="D7" s="9">
        <f t="shared" si="0"/>
        <v>100172</v>
      </c>
      <c r="E7" s="9">
        <f t="shared" si="0"/>
        <v>20884</v>
      </c>
      <c r="F7" s="9">
        <f t="shared" si="0"/>
        <v>84163</v>
      </c>
      <c r="G7" s="9">
        <f t="shared" si="0"/>
        <v>111185</v>
      </c>
      <c r="H7" s="9">
        <f t="shared" si="0"/>
        <v>13068</v>
      </c>
      <c r="I7" s="9">
        <f t="shared" si="0"/>
        <v>87786</v>
      </c>
      <c r="J7" s="9">
        <f t="shared" si="0"/>
        <v>83741</v>
      </c>
      <c r="K7" s="9">
        <f t="shared" si="0"/>
        <v>131851</v>
      </c>
      <c r="L7" s="9">
        <f t="shared" si="0"/>
        <v>94060</v>
      </c>
      <c r="M7" s="9">
        <f t="shared" si="0"/>
        <v>40161</v>
      </c>
      <c r="N7" s="9">
        <f t="shared" si="0"/>
        <v>22349</v>
      </c>
      <c r="O7" s="9">
        <f t="shared" si="0"/>
        <v>1016626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9180</v>
      </c>
      <c r="C8" s="11">
        <f t="shared" si="1"/>
        <v>8524</v>
      </c>
      <c r="D8" s="11">
        <f t="shared" si="1"/>
        <v>7065</v>
      </c>
      <c r="E8" s="11">
        <f t="shared" si="1"/>
        <v>1098</v>
      </c>
      <c r="F8" s="11">
        <f t="shared" si="1"/>
        <v>6277</v>
      </c>
      <c r="G8" s="11">
        <f t="shared" si="1"/>
        <v>7293</v>
      </c>
      <c r="H8" s="11">
        <f t="shared" si="1"/>
        <v>1113</v>
      </c>
      <c r="I8" s="11">
        <f t="shared" si="1"/>
        <v>8102</v>
      </c>
      <c r="J8" s="11">
        <f t="shared" si="1"/>
        <v>6342</v>
      </c>
      <c r="K8" s="11">
        <f t="shared" si="1"/>
        <v>6621</v>
      </c>
      <c r="L8" s="11">
        <f t="shared" si="1"/>
        <v>4612</v>
      </c>
      <c r="M8" s="11">
        <f t="shared" si="1"/>
        <v>2356</v>
      </c>
      <c r="N8" s="11">
        <f t="shared" si="1"/>
        <v>1690</v>
      </c>
      <c r="O8" s="11">
        <f t="shared" si="1"/>
        <v>70273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9180</v>
      </c>
      <c r="C9" s="11">
        <v>8524</v>
      </c>
      <c r="D9" s="11">
        <v>7065</v>
      </c>
      <c r="E9" s="11">
        <v>1098</v>
      </c>
      <c r="F9" s="11">
        <v>6277</v>
      </c>
      <c r="G9" s="11">
        <v>7293</v>
      </c>
      <c r="H9" s="11">
        <v>1113</v>
      </c>
      <c r="I9" s="11">
        <v>8101</v>
      </c>
      <c r="J9" s="11">
        <v>6342</v>
      </c>
      <c r="K9" s="11">
        <v>6613</v>
      </c>
      <c r="L9" s="11">
        <v>4612</v>
      </c>
      <c r="M9" s="11">
        <v>2354</v>
      </c>
      <c r="N9" s="11">
        <v>1688</v>
      </c>
      <c r="O9" s="11">
        <f>SUM(B9:N9)</f>
        <v>70260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8</v>
      </c>
      <c r="L10" s="13">
        <v>0</v>
      </c>
      <c r="M10" s="13">
        <v>2</v>
      </c>
      <c r="N10" s="13">
        <v>2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126075</v>
      </c>
      <c r="C11" s="13">
        <v>83427</v>
      </c>
      <c r="D11" s="13">
        <v>93107</v>
      </c>
      <c r="E11" s="13">
        <v>19786</v>
      </c>
      <c r="F11" s="13">
        <v>77886</v>
      </c>
      <c r="G11" s="13">
        <v>103892</v>
      </c>
      <c r="H11" s="13">
        <v>11955</v>
      </c>
      <c r="I11" s="13">
        <v>79684</v>
      </c>
      <c r="J11" s="13">
        <v>77399</v>
      </c>
      <c r="K11" s="13">
        <v>125230</v>
      </c>
      <c r="L11" s="13">
        <v>89448</v>
      </c>
      <c r="M11" s="13">
        <v>37805</v>
      </c>
      <c r="N11" s="13">
        <v>20659</v>
      </c>
      <c r="O11" s="11">
        <f>SUM(B11:N11)</f>
        <v>946353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78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1.225967287317558</v>
      </c>
      <c r="C16" s="19">
        <v>1.269738799091569</v>
      </c>
      <c r="D16" s="19">
        <v>1.310735509542791</v>
      </c>
      <c r="E16" s="19">
        <v>0.984843882445128</v>
      </c>
      <c r="F16" s="19">
        <v>1.382020923355563</v>
      </c>
      <c r="G16" s="19">
        <v>1.513425246198975</v>
      </c>
      <c r="H16" s="19">
        <v>1.830936503264945</v>
      </c>
      <c r="I16" s="19">
        <v>1.251167287726448</v>
      </c>
      <c r="J16" s="19">
        <v>1.399480514213413</v>
      </c>
      <c r="K16" s="19">
        <v>1.196595272621701</v>
      </c>
      <c r="L16" s="19">
        <v>1.316723567762508</v>
      </c>
      <c r="M16" s="19">
        <v>1.273301546906548</v>
      </c>
      <c r="N16" s="19">
        <v>1.166229532028073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SUM(B19:B29)</f>
        <v>495284.91000000003</v>
      </c>
      <c r="C18" s="24">
        <f aca="true" t="shared" si="2" ref="C18:O18">SUM(C19:C29)</f>
        <v>344243.61</v>
      </c>
      <c r="D18" s="24">
        <f t="shared" si="2"/>
        <v>325906.05</v>
      </c>
      <c r="E18" s="24">
        <f t="shared" si="2"/>
        <v>94066.68</v>
      </c>
      <c r="F18" s="24">
        <f t="shared" si="2"/>
        <v>334405.66000000003</v>
      </c>
      <c r="G18" s="24">
        <f t="shared" si="2"/>
        <v>425444.78</v>
      </c>
      <c r="H18" s="24">
        <f t="shared" si="2"/>
        <v>76219.8</v>
      </c>
      <c r="I18" s="24">
        <f t="shared" si="2"/>
        <v>337833.37000000005</v>
      </c>
      <c r="J18" s="24">
        <f t="shared" si="2"/>
        <v>334618.3400000001</v>
      </c>
      <c r="K18" s="24">
        <f t="shared" si="2"/>
        <v>448044.3300000001</v>
      </c>
      <c r="L18" s="24">
        <f t="shared" si="2"/>
        <v>405261.1699999999</v>
      </c>
      <c r="M18" s="24">
        <f t="shared" si="2"/>
        <v>198908.93999999994</v>
      </c>
      <c r="N18" s="24">
        <f t="shared" si="2"/>
        <v>90315.45999999999</v>
      </c>
      <c r="O18" s="24">
        <f t="shared" si="2"/>
        <v>3910553.0999999996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338583.84</v>
      </c>
      <c r="C19" s="30">
        <f aca="true" t="shared" si="3" ref="C19:N19">ROUND((C13+C14)*C7,2)</f>
        <v>237785.29</v>
      </c>
      <c r="D19" s="30">
        <f t="shared" si="3"/>
        <v>227190.1</v>
      </c>
      <c r="E19" s="30">
        <f t="shared" si="3"/>
        <v>80915.06</v>
      </c>
      <c r="F19" s="30">
        <f t="shared" si="3"/>
        <v>221247.69</v>
      </c>
      <c r="G19" s="30">
        <f t="shared" si="3"/>
        <v>240482.04</v>
      </c>
      <c r="H19" s="30">
        <f t="shared" si="3"/>
        <v>37949.47</v>
      </c>
      <c r="I19" s="30">
        <f t="shared" si="3"/>
        <v>225416.89</v>
      </c>
      <c r="J19" s="30">
        <f t="shared" si="3"/>
        <v>216277.88</v>
      </c>
      <c r="K19" s="30">
        <f t="shared" si="3"/>
        <v>321887.85</v>
      </c>
      <c r="L19" s="30">
        <f t="shared" si="3"/>
        <v>261458.58</v>
      </c>
      <c r="M19" s="30">
        <f t="shared" si="3"/>
        <v>128820.42</v>
      </c>
      <c r="N19" s="30">
        <f t="shared" si="3"/>
        <v>64751.76</v>
      </c>
      <c r="O19" s="30">
        <f aca="true" t="shared" si="4" ref="O19:O29">SUM(B19:N19)</f>
        <v>2602766.8699999996</v>
      </c>
    </row>
    <row r="20" spans="1:23" ht="18.75" customHeight="1">
      <c r="A20" s="26" t="s">
        <v>35</v>
      </c>
      <c r="B20" s="30">
        <f>IF(B16&lt;&gt;0,ROUND((B16-1)*B19,2),0)</f>
        <v>76508.87</v>
      </c>
      <c r="C20" s="30">
        <f aca="true" t="shared" si="5" ref="C20:N20">IF(C16&lt;&gt;0,ROUND((C16-1)*C19,2),0)</f>
        <v>64139.92</v>
      </c>
      <c r="D20" s="30">
        <f t="shared" si="5"/>
        <v>70596.03</v>
      </c>
      <c r="E20" s="30">
        <f t="shared" si="5"/>
        <v>-1226.36</v>
      </c>
      <c r="F20" s="30">
        <f t="shared" si="5"/>
        <v>84521.25</v>
      </c>
      <c r="G20" s="30">
        <f t="shared" si="5"/>
        <v>123469.55</v>
      </c>
      <c r="H20" s="30">
        <f t="shared" si="5"/>
        <v>31533.6</v>
      </c>
      <c r="I20" s="30">
        <f t="shared" si="5"/>
        <v>56617.35</v>
      </c>
      <c r="J20" s="30">
        <f t="shared" si="5"/>
        <v>86398.8</v>
      </c>
      <c r="K20" s="30">
        <f t="shared" si="5"/>
        <v>63281.63</v>
      </c>
      <c r="L20" s="30">
        <f t="shared" si="5"/>
        <v>82810.09</v>
      </c>
      <c r="M20" s="30">
        <f t="shared" si="5"/>
        <v>35206.82</v>
      </c>
      <c r="N20" s="30">
        <f t="shared" si="5"/>
        <v>10763.65</v>
      </c>
      <c r="O20" s="30">
        <f t="shared" si="4"/>
        <v>784621.1999999998</v>
      </c>
      <c r="W20" s="62"/>
    </row>
    <row r="21" spans="1:15" ht="18.75" customHeight="1">
      <c r="A21" s="26" t="s">
        <v>36</v>
      </c>
      <c r="B21" s="30">
        <v>22160.01</v>
      </c>
      <c r="C21" s="30">
        <v>16306.67</v>
      </c>
      <c r="D21" s="30">
        <v>11635.45</v>
      </c>
      <c r="E21" s="30">
        <v>4715.72</v>
      </c>
      <c r="F21" s="30">
        <v>13226.08</v>
      </c>
      <c r="G21" s="30">
        <v>20996.94</v>
      </c>
      <c r="H21" s="30">
        <v>1777.9</v>
      </c>
      <c r="I21" s="30">
        <v>16841.62</v>
      </c>
      <c r="J21" s="30">
        <v>15242.45</v>
      </c>
      <c r="K21" s="30">
        <v>23211.5</v>
      </c>
      <c r="L21" s="30">
        <v>21914.73</v>
      </c>
      <c r="M21" s="30">
        <v>10990.88</v>
      </c>
      <c r="N21" s="30">
        <v>5189.04</v>
      </c>
      <c r="O21" s="30">
        <f t="shared" si="4"/>
        <v>184208.99000000002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70</v>
      </c>
      <c r="B24" s="30">
        <v>1256.37</v>
      </c>
      <c r="C24" s="30">
        <v>917.23</v>
      </c>
      <c r="D24" s="30">
        <v>847.86</v>
      </c>
      <c r="E24" s="30">
        <v>244.08</v>
      </c>
      <c r="F24" s="30">
        <v>881.26</v>
      </c>
      <c r="G24" s="30">
        <v>1102.22</v>
      </c>
      <c r="H24" s="30">
        <v>195.26</v>
      </c>
      <c r="I24" s="30">
        <v>855.57</v>
      </c>
      <c r="J24" s="30">
        <v>886.4</v>
      </c>
      <c r="K24" s="30">
        <v>1169.02</v>
      </c>
      <c r="L24" s="30">
        <v>1048.26</v>
      </c>
      <c r="M24" s="30">
        <v>493.3</v>
      </c>
      <c r="N24" s="30">
        <v>236.36</v>
      </c>
      <c r="O24" s="30">
        <f t="shared" si="4"/>
        <v>10133.19</v>
      </c>
    </row>
    <row r="25" spans="1:26" ht="18.75" customHeight="1">
      <c r="A25" s="26" t="s">
        <v>71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79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74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-47378.22</v>
      </c>
      <c r="C31" s="30">
        <f>+C32+C34+C46+C47+C50-C51</f>
        <v>-42605.97</v>
      </c>
      <c r="D31" s="30">
        <f t="shared" si="6"/>
        <v>-37294.38</v>
      </c>
      <c r="E31" s="30">
        <f t="shared" si="6"/>
        <v>-6188.44</v>
      </c>
      <c r="F31" s="30">
        <f t="shared" si="6"/>
        <v>-32519.16</v>
      </c>
      <c r="G31" s="30">
        <f t="shared" si="6"/>
        <v>-38218.22</v>
      </c>
      <c r="H31" s="30">
        <f t="shared" si="6"/>
        <v>-16668.08</v>
      </c>
      <c r="I31" s="30">
        <f t="shared" si="6"/>
        <v>-40401.89</v>
      </c>
      <c r="J31" s="30">
        <f t="shared" si="6"/>
        <v>-32833.729999999996</v>
      </c>
      <c r="K31" s="30">
        <f t="shared" si="6"/>
        <v>-35597.67</v>
      </c>
      <c r="L31" s="30">
        <f t="shared" si="6"/>
        <v>-26121.8</v>
      </c>
      <c r="M31" s="30">
        <f t="shared" si="6"/>
        <v>-13100.66</v>
      </c>
      <c r="N31" s="30">
        <f t="shared" si="6"/>
        <v>-8741.58</v>
      </c>
      <c r="O31" s="30">
        <f t="shared" si="6"/>
        <v>-377669.8</v>
      </c>
    </row>
    <row r="32" spans="1:15" ht="18.75" customHeight="1">
      <c r="A32" s="26" t="s">
        <v>40</v>
      </c>
      <c r="B32" s="31">
        <f>+B33</f>
        <v>-40392</v>
      </c>
      <c r="C32" s="31">
        <f>+C33</f>
        <v>-37505.6</v>
      </c>
      <c r="D32" s="31">
        <f aca="true" t="shared" si="7" ref="D32:O32">+D33</f>
        <v>-31086</v>
      </c>
      <c r="E32" s="31">
        <f t="shared" si="7"/>
        <v>-4831.2</v>
      </c>
      <c r="F32" s="31">
        <f t="shared" si="7"/>
        <v>-27618.8</v>
      </c>
      <c r="G32" s="31">
        <f t="shared" si="7"/>
        <v>-32089.2</v>
      </c>
      <c r="H32" s="31">
        <f t="shared" si="7"/>
        <v>-4897.2</v>
      </c>
      <c r="I32" s="31">
        <f t="shared" si="7"/>
        <v>-35644.4</v>
      </c>
      <c r="J32" s="31">
        <f t="shared" si="7"/>
        <v>-27904.8</v>
      </c>
      <c r="K32" s="31">
        <f t="shared" si="7"/>
        <v>-29097.2</v>
      </c>
      <c r="L32" s="31">
        <f t="shared" si="7"/>
        <v>-20292.8</v>
      </c>
      <c r="M32" s="31">
        <f t="shared" si="7"/>
        <v>-10357.6</v>
      </c>
      <c r="N32" s="31">
        <f t="shared" si="7"/>
        <v>-7427.2</v>
      </c>
      <c r="O32" s="31">
        <f t="shared" si="7"/>
        <v>-309144</v>
      </c>
    </row>
    <row r="33" spans="1:26" ht="18.75" customHeight="1">
      <c r="A33" s="27" t="s">
        <v>41</v>
      </c>
      <c r="B33" s="16">
        <f>ROUND((-B9)*$G$3,2)</f>
        <v>-40392</v>
      </c>
      <c r="C33" s="16">
        <f aca="true" t="shared" si="8" ref="C33:N33">ROUND((-C9)*$G$3,2)</f>
        <v>-37505.6</v>
      </c>
      <c r="D33" s="16">
        <f t="shared" si="8"/>
        <v>-31086</v>
      </c>
      <c r="E33" s="16">
        <f t="shared" si="8"/>
        <v>-4831.2</v>
      </c>
      <c r="F33" s="16">
        <f t="shared" si="8"/>
        <v>-27618.8</v>
      </c>
      <c r="G33" s="16">
        <f t="shared" si="8"/>
        <v>-32089.2</v>
      </c>
      <c r="H33" s="16">
        <f t="shared" si="8"/>
        <v>-4897.2</v>
      </c>
      <c r="I33" s="16">
        <f t="shared" si="8"/>
        <v>-35644.4</v>
      </c>
      <c r="J33" s="16">
        <f t="shared" si="8"/>
        <v>-27904.8</v>
      </c>
      <c r="K33" s="16">
        <f t="shared" si="8"/>
        <v>-29097.2</v>
      </c>
      <c r="L33" s="16">
        <f t="shared" si="8"/>
        <v>-20292.8</v>
      </c>
      <c r="M33" s="16">
        <f t="shared" si="8"/>
        <v>-10357.6</v>
      </c>
      <c r="N33" s="16">
        <f t="shared" si="8"/>
        <v>-7427.2</v>
      </c>
      <c r="O33" s="32">
        <f aca="true" t="shared" si="9" ref="O33:O51">SUM(B33:N33)</f>
        <v>-309144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 aca="true" t="shared" si="10" ref="B34:N34">SUM(B35:B44)</f>
        <v>-6986.22</v>
      </c>
      <c r="C34" s="31">
        <f t="shared" si="10"/>
        <v>-5100.37</v>
      </c>
      <c r="D34" s="31">
        <f t="shared" si="10"/>
        <v>-4714.63</v>
      </c>
      <c r="E34" s="31">
        <f t="shared" si="10"/>
        <v>-1357.24</v>
      </c>
      <c r="F34" s="31">
        <f t="shared" si="10"/>
        <v>-4900.36</v>
      </c>
      <c r="G34" s="31">
        <f t="shared" si="10"/>
        <v>-6129.02</v>
      </c>
      <c r="H34" s="31">
        <f t="shared" si="10"/>
        <v>-11426.2</v>
      </c>
      <c r="I34" s="31">
        <f t="shared" si="10"/>
        <v>-4757.49</v>
      </c>
      <c r="J34" s="31">
        <f t="shared" si="10"/>
        <v>-4928.93</v>
      </c>
      <c r="K34" s="31">
        <f t="shared" si="10"/>
        <v>-6500.47</v>
      </c>
      <c r="L34" s="31">
        <f t="shared" si="10"/>
        <v>-5829</v>
      </c>
      <c r="M34" s="31">
        <f t="shared" si="10"/>
        <v>-2743.06</v>
      </c>
      <c r="N34" s="31">
        <f t="shared" si="10"/>
        <v>-1314.38</v>
      </c>
      <c r="O34" s="31">
        <f>SUM(O35:O44)</f>
        <v>-66687.37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-3446.8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-3446.8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80</v>
      </c>
      <c r="B43" s="33">
        <v>-6986.22</v>
      </c>
      <c r="C43" s="33">
        <v>-5100.37</v>
      </c>
      <c r="D43" s="33">
        <v>-4714.63</v>
      </c>
      <c r="E43" s="33">
        <v>-1357.24</v>
      </c>
      <c r="F43" s="33">
        <v>-4900.36</v>
      </c>
      <c r="G43" s="33">
        <v>-6129.02</v>
      </c>
      <c r="H43" s="33">
        <v>-1085.79</v>
      </c>
      <c r="I43" s="33">
        <v>-4757.49</v>
      </c>
      <c r="J43" s="33">
        <v>-4928.93</v>
      </c>
      <c r="K43" s="33">
        <v>-6500.47</v>
      </c>
      <c r="L43" s="33">
        <v>-5829</v>
      </c>
      <c r="M43" s="33">
        <v>-2743.06</v>
      </c>
      <c r="N43" s="33">
        <v>-1314.38</v>
      </c>
      <c r="O43" s="33">
        <f t="shared" si="9"/>
        <v>-56346.96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75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-6893.61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-6893.61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76</v>
      </c>
      <c r="B46" s="35">
        <v>0</v>
      </c>
      <c r="C46" s="35">
        <v>0</v>
      </c>
      <c r="D46" s="35">
        <v>-1493.75</v>
      </c>
      <c r="E46" s="35">
        <v>0</v>
      </c>
      <c r="F46" s="35">
        <v>0</v>
      </c>
      <c r="G46" s="35">
        <v>0</v>
      </c>
      <c r="H46" s="35">
        <v>-344.68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-1838.43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447906.69000000006</v>
      </c>
      <c r="C49" s="36">
        <f t="shared" si="11"/>
        <v>301637.64</v>
      </c>
      <c r="D49" s="36">
        <f t="shared" si="11"/>
        <v>288611.67</v>
      </c>
      <c r="E49" s="36">
        <f t="shared" si="11"/>
        <v>87878.23999999999</v>
      </c>
      <c r="F49" s="36">
        <f t="shared" si="11"/>
        <v>301886.50000000006</v>
      </c>
      <c r="G49" s="36">
        <f t="shared" si="11"/>
        <v>387226.56000000006</v>
      </c>
      <c r="H49" s="36">
        <f t="shared" si="11"/>
        <v>59551.72</v>
      </c>
      <c r="I49" s="36">
        <f t="shared" si="11"/>
        <v>297431.48000000004</v>
      </c>
      <c r="J49" s="36">
        <f t="shared" si="11"/>
        <v>301784.6100000001</v>
      </c>
      <c r="K49" s="36">
        <f t="shared" si="11"/>
        <v>412446.6600000001</v>
      </c>
      <c r="L49" s="36">
        <f t="shared" si="11"/>
        <v>379139.36999999994</v>
      </c>
      <c r="M49" s="36">
        <f t="shared" si="11"/>
        <v>185808.27999999994</v>
      </c>
      <c r="N49" s="36">
        <f t="shared" si="11"/>
        <v>81573.87999999999</v>
      </c>
      <c r="O49" s="36">
        <f>SUM(B49:N49)</f>
        <v>3532883.3000000003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447906.69</v>
      </c>
      <c r="C55" s="51">
        <f t="shared" si="12"/>
        <v>301637.63</v>
      </c>
      <c r="D55" s="51">
        <f t="shared" si="12"/>
        <v>288611.67</v>
      </c>
      <c r="E55" s="51">
        <f t="shared" si="12"/>
        <v>87878.24</v>
      </c>
      <c r="F55" s="51">
        <f t="shared" si="12"/>
        <v>301886.5</v>
      </c>
      <c r="G55" s="51">
        <f t="shared" si="12"/>
        <v>387226.55</v>
      </c>
      <c r="H55" s="51">
        <f t="shared" si="12"/>
        <v>59551.72</v>
      </c>
      <c r="I55" s="51">
        <f t="shared" si="12"/>
        <v>297431.48</v>
      </c>
      <c r="J55" s="51">
        <f t="shared" si="12"/>
        <v>301784.61</v>
      </c>
      <c r="K55" s="51">
        <f t="shared" si="12"/>
        <v>412446.65</v>
      </c>
      <c r="L55" s="51">
        <f t="shared" si="12"/>
        <v>379139.38</v>
      </c>
      <c r="M55" s="51">
        <f t="shared" si="12"/>
        <v>185808.28</v>
      </c>
      <c r="N55" s="51">
        <f t="shared" si="12"/>
        <v>81573.88</v>
      </c>
      <c r="O55" s="36">
        <f t="shared" si="12"/>
        <v>3532883.28</v>
      </c>
      <c r="Q55"/>
    </row>
    <row r="56" spans="1:18" ht="18.75" customHeight="1">
      <c r="A56" s="26" t="s">
        <v>56</v>
      </c>
      <c r="B56" s="51">
        <v>371996.32</v>
      </c>
      <c r="C56" s="51">
        <v>218649.89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590646.21</v>
      </c>
      <c r="P56"/>
      <c r="Q56"/>
      <c r="R56" s="43"/>
    </row>
    <row r="57" spans="1:16" ht="18.75" customHeight="1">
      <c r="A57" s="26" t="s">
        <v>57</v>
      </c>
      <c r="B57" s="51">
        <v>75910.37</v>
      </c>
      <c r="C57" s="51">
        <v>82987.74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158898.11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288611.67</v>
      </c>
      <c r="E58" s="52">
        <v>0</v>
      </c>
      <c r="F58" s="52">
        <v>0</v>
      </c>
      <c r="G58" s="52">
        <v>0</v>
      </c>
      <c r="H58" s="51">
        <v>59551.72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348163.39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87878.24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87878.24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301886.5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301886.5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387226.55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387226.55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297431.48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297431.48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301784.61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301784.61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412446.65</v>
      </c>
      <c r="L64" s="31">
        <v>379139.38</v>
      </c>
      <c r="M64" s="52">
        <v>0</v>
      </c>
      <c r="N64" s="52">
        <v>0</v>
      </c>
      <c r="O64" s="36">
        <f t="shared" si="13"/>
        <v>791586.03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185808.28</v>
      </c>
      <c r="N65" s="52">
        <v>0</v>
      </c>
      <c r="O65" s="36">
        <f t="shared" si="13"/>
        <v>185808.28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81573.88</v>
      </c>
      <c r="O66" s="55">
        <f t="shared" si="13"/>
        <v>81573.88</v>
      </c>
      <c r="P66"/>
      <c r="S66"/>
      <c r="Z66"/>
    </row>
    <row r="67" spans="1:12" ht="21" customHeight="1">
      <c r="A67" s="56" t="s">
        <v>77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2022-02-23T12:36:21Z</dcterms:modified>
  <cp:category/>
  <cp:version/>
  <cp:contentType/>
  <cp:contentStatus/>
</cp:coreProperties>
</file>