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<sst xmlns="http://schemas.openxmlformats.org/spreadsheetml/2006/main" count="84" uniqueCount="81">
  <si>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</si>
  <si>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</si>
  <si>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</si>
  <si>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</si>
  <si>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</si>
  <si>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</si>
  <si>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</si>
  <si>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</si>
  <si>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</si>
  <si>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</si>
  <si>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</si>
  <si>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</si>
  <si>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</si>
  <si>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</si>
  <si>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</si>
  <si>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</si>
  <si>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</si>
  <si>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</si>
  <si>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</si>
  <si>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</si>
  <si>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</si>
  <si>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</si>
  <si>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</si>
  <si>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</si>
  <si>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</si>
  <si>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</si>
  <si>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</si>
  <si>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</si>
  <si>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</si>
  <si>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</si>
  <si>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</si>
  <si>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</si>
  <si>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</si>
  <si>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</si>
  <si>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</si>
  <si>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</si>
  <si>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</si>
  <si>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</si>
  <si>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</si>
  <si>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</si>
  <si>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</si>
  <si>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</si>
  <si>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</si>
  <si>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</si>
  <si>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</si>
  <si>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</si>
  <si>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</si>
  <si>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</si>
  <si>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</si>
  <si>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</si>
  <si>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</si>
  <si>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</si>
  <si>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</si>
  <si>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</si>
  <si>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</si>
  <si>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</si>
  <si>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</si>
  <si>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</si>
  <si>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</si>
  <si>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</si>
  <si>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</si>
  <si>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</si>
  <si>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</si>
  <si>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</si>
  <si>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</si>
  <si>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</si>
  <si>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</si>
  <si>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</si>
  <si>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</si>
  <si>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10/02/22 - VENCIMENTO 17/02/22</t>
  </si>
  <si>
    <t>2.1 Tarifa de Remuneração por Passageiro Transportado Combustível</t>
  </si>
  <si>
    <t>4. Remuneração Bruta do Operador (4.1 + 4.2 + ....+ 4.11)</t>
  </si>
  <si>
    <t>4.6. Remuneração SMGO</t>
  </si>
  <si>
    <t>4.7. Valor Frota Não Disponibilizada</t>
  </si>
  <si>
    <t>4.8. Ajuste Frota Operante</t>
  </si>
  <si>
    <t>4.9.Remuneração Manutenção Validadores</t>
  </si>
  <si>
    <t>4.10. Remuneração Comunicação AVL</t>
  </si>
  <si>
    <t>4.11. Remuneração pelo Serviço Atende</t>
  </si>
  <si>
    <t>5.2.10. Maggi Adm. de Consórcios LTDA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</si>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</sst>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377384</v>
      </c>
      <c r="C7" s="9">
        <f t="shared" si="0"/>
        <v>269590</v>
      </c>
      <c r="D7" s="9">
        <f t="shared" si="0"/>
        <v>266057</v>
      </c>
      <c r="E7" s="9">
        <f t="shared" si="0"/>
        <v>61511</v>
      </c>
      <c r="F7" s="9">
        <f t="shared" si="0"/>
        <v>216572</v>
      </c>
      <c r="G7" s="9">
        <f t="shared" si="0"/>
        <v>343296</v>
      </c>
      <c r="H7" s="9">
        <f t="shared" si="0"/>
        <v>43545</v>
      </c>
      <c r="I7" s="9">
        <f t="shared" si="0"/>
        <v>270347</v>
      </c>
      <c r="J7" s="9">
        <f t="shared" si="0"/>
        <v>226937</v>
      </c>
      <c r="K7" s="9">
        <f t="shared" si="0"/>
        <v>339921</v>
      </c>
      <c r="L7" s="9">
        <f t="shared" si="0"/>
        <v>250956</v>
      </c>
      <c r="M7" s="9">
        <f t="shared" si="0"/>
        <v>124749</v>
      </c>
      <c r="N7" s="9">
        <f t="shared" si="0"/>
        <v>78228</v>
      </c>
      <c r="O7" s="9">
        <f t="shared" si="0"/>
        <v>2869093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17264</v>
      </c>
      <c r="C8" s="11">
        <f t="shared" si="1"/>
        <v>17379</v>
      </c>
      <c r="D8" s="11">
        <f t="shared" si="1"/>
        <v>11441</v>
      </c>
      <c r="E8" s="11">
        <f t="shared" si="1"/>
        <v>2414</v>
      </c>
      <c r="F8" s="11">
        <f t="shared" si="1"/>
        <v>9055</v>
      </c>
      <c r="G8" s="11">
        <f t="shared" si="1"/>
        <v>13891</v>
      </c>
      <c r="H8" s="11">
        <f t="shared" si="1"/>
        <v>2467</v>
      </c>
      <c r="I8" s="11">
        <f t="shared" si="1"/>
        <v>17164</v>
      </c>
      <c r="J8" s="11">
        <f t="shared" si="1"/>
        <v>12216</v>
      </c>
      <c r="K8" s="11">
        <f t="shared" si="1"/>
        <v>10718</v>
      </c>
      <c r="L8" s="11">
        <f t="shared" si="1"/>
        <v>8361</v>
      </c>
      <c r="M8" s="11">
        <f t="shared" si="1"/>
        <v>5732</v>
      </c>
      <c r="N8" s="11">
        <f t="shared" si="1"/>
        <v>4935</v>
      </c>
      <c r="O8" s="11">
        <f t="shared" si="1"/>
        <v>133037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17264</v>
      </c>
      <c r="C9" s="11">
        <v>17379</v>
      </c>
      <c r="D9" s="11">
        <v>11441</v>
      </c>
      <c r="E9" s="11">
        <v>2414</v>
      </c>
      <c r="F9" s="11">
        <v>9055</v>
      </c>
      <c r="G9" s="11">
        <v>13891</v>
      </c>
      <c r="H9" s="11">
        <v>2467</v>
      </c>
      <c r="I9" s="11">
        <v>17158</v>
      </c>
      <c r="J9" s="11">
        <v>12216</v>
      </c>
      <c r="K9" s="11">
        <v>10695</v>
      </c>
      <c r="L9" s="11">
        <v>8361</v>
      </c>
      <c r="M9" s="11">
        <v>5729</v>
      </c>
      <c r="N9" s="11">
        <v>4925</v>
      </c>
      <c r="O9" s="11">
        <f>SUM(B9:N9)</f>
        <v>132995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6</v>
      </c>
      <c r="J10" s="13">
        <v>0</v>
      </c>
      <c r="K10" s="13">
        <v>23</v>
      </c>
      <c r="L10" s="13">
        <v>0</v>
      </c>
      <c r="M10" s="13">
        <v>3</v>
      </c>
      <c r="N10" s="13">
        <v>10</v>
      </c>
      <c r="O10" s="11">
        <f>SUM(B10:N10)</f>
        <v>42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360120</v>
      </c>
      <c r="C11" s="13">
        <v>252211</v>
      </c>
      <c r="D11" s="13">
        <v>254616</v>
      </c>
      <c r="E11" s="13">
        <v>59097</v>
      </c>
      <c r="F11" s="13">
        <v>207517</v>
      </c>
      <c r="G11" s="13">
        <v>329405</v>
      </c>
      <c r="H11" s="13">
        <v>41078</v>
      </c>
      <c r="I11" s="13">
        <v>253183</v>
      </c>
      <c r="J11" s="13">
        <v>214721</v>
      </c>
      <c r="K11" s="13">
        <v>329203</v>
      </c>
      <c r="L11" s="13">
        <v>242595</v>
      </c>
      <c r="M11" s="13">
        <v>119017</v>
      </c>
      <c r="N11" s="13">
        <v>73293</v>
      </c>
      <c r="O11" s="11">
        <f>SUM(B11:N11)</f>
        <v>2736056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70</v>
      </c>
      <c r="B14" s="17">
        <v>0.1013</v>
      </c>
      <c r="C14" s="17">
        <v>0.1046</v>
      </c>
      <c r="D14" s="17">
        <v>0.0918</v>
      </c>
      <c r="E14" s="17">
        <v>0.1568</v>
      </c>
      <c r="F14" s="17">
        <v>0.1064</v>
      </c>
      <c r="G14" s="17">
        <v>0.0875</v>
      </c>
      <c r="H14" s="17">
        <v>0.1175</v>
      </c>
      <c r="I14" s="17">
        <v>0.1039</v>
      </c>
      <c r="J14" s="17">
        <v>0.1045</v>
      </c>
      <c r="K14" s="17">
        <v>0.0988</v>
      </c>
      <c r="L14" s="17">
        <v>0.1125</v>
      </c>
      <c r="M14" s="17">
        <v>0.1298</v>
      </c>
      <c r="N14" s="17">
        <v>0.1172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1.216389977199155</v>
      </c>
      <c r="C16" s="19">
        <v>1.238178405941068</v>
      </c>
      <c r="D16" s="19">
        <v>1.20413162278992</v>
      </c>
      <c r="E16" s="19">
        <v>0.94172551170685</v>
      </c>
      <c r="F16" s="19">
        <v>1.369026932293479</v>
      </c>
      <c r="G16" s="19">
        <v>1.500300244070089</v>
      </c>
      <c r="H16" s="19">
        <v>1.714620592905888</v>
      </c>
      <c r="I16" s="19">
        <v>1.233570881231255</v>
      </c>
      <c r="J16" s="19">
        <v>1.271675002513578</v>
      </c>
      <c r="K16" s="19">
        <v>1.138603747382331</v>
      </c>
      <c r="L16" s="19">
        <v>1.226849776336274</v>
      </c>
      <c r="M16" s="19">
        <v>1.253092599653444</v>
      </c>
      <c r="N16" s="19">
        <v>1.151496702726413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71</v>
      </c>
      <c r="B18" s="24">
        <f>SUM(B19:B29)</f>
        <v>1263210.5899999999</v>
      </c>
      <c r="C18" s="24">
        <f aca="true" t="shared" si="2" ref="C18:O18">SUM(C19:C29)</f>
        <v>928118.02</v>
      </c>
      <c r="D18" s="24">
        <f t="shared" si="2"/>
        <v>765477.03</v>
      </c>
      <c r="E18" s="24">
        <f t="shared" si="2"/>
        <v>243841.69999999998</v>
      </c>
      <c r="F18" s="24">
        <f t="shared" si="2"/>
        <v>823025.4500000001</v>
      </c>
      <c r="G18" s="24">
        <f t="shared" si="2"/>
        <v>1199787.8699999999</v>
      </c>
      <c r="H18" s="24">
        <f t="shared" si="2"/>
        <v>226378.19999999995</v>
      </c>
      <c r="I18" s="24">
        <f t="shared" si="2"/>
        <v>926564.7600000001</v>
      </c>
      <c r="J18" s="24">
        <f t="shared" si="2"/>
        <v>792930.7</v>
      </c>
      <c r="K18" s="24">
        <f t="shared" si="2"/>
        <v>1031493.87</v>
      </c>
      <c r="L18" s="24">
        <f t="shared" si="2"/>
        <v>937514.2600000001</v>
      </c>
      <c r="M18" s="24">
        <f t="shared" si="2"/>
        <v>546132.81</v>
      </c>
      <c r="N18" s="24">
        <f t="shared" si="2"/>
        <v>282916.53</v>
      </c>
      <c r="O18" s="24">
        <f t="shared" si="2"/>
        <v>9967391.789999995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>ROUND((B13+B14)*B7,2)</f>
        <v>944705.37</v>
      </c>
      <c r="C19" s="30">
        <f aca="true" t="shared" si="3" ref="C19:N19">ROUND((C13+C14)*C7,2)</f>
        <v>697159.74</v>
      </c>
      <c r="D19" s="30">
        <f t="shared" si="3"/>
        <v>603417.28</v>
      </c>
      <c r="E19" s="30">
        <f t="shared" si="3"/>
        <v>238324.37</v>
      </c>
      <c r="F19" s="30">
        <f t="shared" si="3"/>
        <v>569324.47</v>
      </c>
      <c r="G19" s="30">
        <f t="shared" si="3"/>
        <v>742514.92</v>
      </c>
      <c r="H19" s="30">
        <f t="shared" si="3"/>
        <v>126454.68</v>
      </c>
      <c r="I19" s="30">
        <f t="shared" si="3"/>
        <v>694197.03</v>
      </c>
      <c r="J19" s="30">
        <f t="shared" si="3"/>
        <v>586110.19</v>
      </c>
      <c r="K19" s="30">
        <f t="shared" si="3"/>
        <v>829849.14</v>
      </c>
      <c r="L19" s="30">
        <f t="shared" si="3"/>
        <v>697582.39</v>
      </c>
      <c r="M19" s="30">
        <f t="shared" si="3"/>
        <v>400144.89</v>
      </c>
      <c r="N19" s="30">
        <f t="shared" si="3"/>
        <v>226649.98</v>
      </c>
      <c r="O19" s="30">
        <f aca="true" t="shared" si="4" ref="O19:O29">SUM(B19:N19)</f>
        <v>7356434.449999998</v>
      </c>
    </row>
    <row r="20" spans="1:23" ht="18.75" customHeight="1">
      <c r="A20" s="26" t="s">
        <v>35</v>
      </c>
      <c r="B20" s="30">
        <f>IF(B16&lt;&gt;0,ROUND((B16-1)*B19,2),0)</f>
        <v>204424.77</v>
      </c>
      <c r="C20" s="30">
        <f aca="true" t="shared" si="5" ref="C20:N20">IF(C16&lt;&gt;0,ROUND((C16-1)*C19,2),0)</f>
        <v>166048.4</v>
      </c>
      <c r="D20" s="30">
        <f t="shared" si="5"/>
        <v>123176.55</v>
      </c>
      <c r="E20" s="30">
        <f t="shared" si="5"/>
        <v>-13888.23</v>
      </c>
      <c r="F20" s="30">
        <f t="shared" si="5"/>
        <v>210096.06</v>
      </c>
      <c r="G20" s="30">
        <f t="shared" si="5"/>
        <v>371480.4</v>
      </c>
      <c r="H20" s="30">
        <f t="shared" si="5"/>
        <v>90367.12</v>
      </c>
      <c r="I20" s="30">
        <f t="shared" si="5"/>
        <v>162144.21</v>
      </c>
      <c r="J20" s="30">
        <f t="shared" si="5"/>
        <v>159231.49</v>
      </c>
      <c r="K20" s="30">
        <f t="shared" si="5"/>
        <v>115020.2</v>
      </c>
      <c r="L20" s="30">
        <f t="shared" si="5"/>
        <v>158246.41</v>
      </c>
      <c r="M20" s="30">
        <f t="shared" si="5"/>
        <v>101273.71</v>
      </c>
      <c r="N20" s="30">
        <f t="shared" si="5"/>
        <v>34336.72</v>
      </c>
      <c r="O20" s="30">
        <f t="shared" si="4"/>
        <v>1881957.81</v>
      </c>
      <c r="W20" s="62"/>
    </row>
    <row r="21" spans="1:15" ht="18.75" customHeight="1">
      <c r="A21" s="26" t="s">
        <v>36</v>
      </c>
      <c r="B21" s="30">
        <v>56179.29</v>
      </c>
      <c r="C21" s="30">
        <v>38972.66</v>
      </c>
      <c r="D21" s="30">
        <v>22560.6</v>
      </c>
      <c r="E21" s="30">
        <v>9768.99</v>
      </c>
      <c r="F21" s="30">
        <v>28333.04</v>
      </c>
      <c r="G21" s="30">
        <v>45316.86</v>
      </c>
      <c r="H21" s="30">
        <v>4589.86</v>
      </c>
      <c r="I21" s="30">
        <v>31294.28</v>
      </c>
      <c r="J21" s="30">
        <v>31059.38</v>
      </c>
      <c r="K21" s="30">
        <v>47205.26</v>
      </c>
      <c r="L21" s="30">
        <v>42818.41</v>
      </c>
      <c r="M21" s="30">
        <v>20833.67</v>
      </c>
      <c r="N21" s="30">
        <v>12298.24</v>
      </c>
      <c r="O21" s="30">
        <f t="shared" si="4"/>
        <v>391230.54</v>
      </c>
    </row>
    <row r="22" spans="1:15" ht="18.75" customHeight="1">
      <c r="A22" s="26" t="s">
        <v>37</v>
      </c>
      <c r="B22" s="30">
        <v>3267.3</v>
      </c>
      <c r="C22" s="30">
        <v>3267.3</v>
      </c>
      <c r="D22" s="30">
        <v>1633.65</v>
      </c>
      <c r="E22" s="30">
        <v>1633.65</v>
      </c>
      <c r="F22" s="30">
        <v>1633.65</v>
      </c>
      <c r="G22" s="30">
        <v>1633.65</v>
      </c>
      <c r="H22" s="30">
        <v>1633.65</v>
      </c>
      <c r="I22" s="30">
        <v>1633.65</v>
      </c>
      <c r="J22" s="30">
        <v>1633.65</v>
      </c>
      <c r="K22" s="30">
        <v>1633.65</v>
      </c>
      <c r="L22" s="30">
        <v>1633.65</v>
      </c>
      <c r="M22" s="30">
        <v>1633.65</v>
      </c>
      <c r="N22" s="30">
        <v>1633.65</v>
      </c>
      <c r="O22" s="30">
        <f t="shared" si="4"/>
        <v>24504.750000000004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-14054.31</v>
      </c>
      <c r="E23" s="30">
        <v>-187.67</v>
      </c>
      <c r="F23" s="30">
        <v>-11490.02</v>
      </c>
      <c r="G23" s="30">
        <v>0</v>
      </c>
      <c r="H23" s="30">
        <v>-4399.01</v>
      </c>
      <c r="I23" s="30">
        <v>-364.13</v>
      </c>
      <c r="J23" s="30">
        <v>-8540.34</v>
      </c>
      <c r="K23" s="30">
        <v>0</v>
      </c>
      <c r="L23" s="30">
        <v>-176.46</v>
      </c>
      <c r="M23" s="30">
        <v>-4192.51</v>
      </c>
      <c r="N23" s="30">
        <v>0</v>
      </c>
      <c r="O23" s="30">
        <f t="shared" si="4"/>
        <v>-43404.450000000004</v>
      </c>
    </row>
    <row r="24" spans="1:15" ht="18.75" customHeight="1">
      <c r="A24" s="26" t="s">
        <v>72</v>
      </c>
      <c r="B24" s="30">
        <v>1125.34</v>
      </c>
      <c r="C24" s="30">
        <v>842.72</v>
      </c>
      <c r="D24" s="30">
        <v>685.99</v>
      </c>
      <c r="E24" s="30">
        <v>218.39</v>
      </c>
      <c r="F24" s="30">
        <v>742.52</v>
      </c>
      <c r="G24" s="30">
        <v>1081.66</v>
      </c>
      <c r="H24" s="30">
        <v>202.97</v>
      </c>
      <c r="I24" s="30">
        <v>827.3</v>
      </c>
      <c r="J24" s="30">
        <v>716.83</v>
      </c>
      <c r="K24" s="30">
        <v>924.94</v>
      </c>
      <c r="L24" s="30">
        <v>837.58</v>
      </c>
      <c r="M24" s="30">
        <v>483.02</v>
      </c>
      <c r="N24" s="30">
        <v>256.94</v>
      </c>
      <c r="O24" s="30">
        <f t="shared" si="4"/>
        <v>8946.2</v>
      </c>
    </row>
    <row r="25" spans="1:26" ht="18.75" customHeight="1">
      <c r="A25" s="26" t="s">
        <v>73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4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75</v>
      </c>
      <c r="B27" s="30">
        <v>941.39</v>
      </c>
      <c r="C27" s="30">
        <v>700.94</v>
      </c>
      <c r="D27" s="30">
        <v>614.72</v>
      </c>
      <c r="E27" s="30">
        <v>187.76</v>
      </c>
      <c r="F27" s="30">
        <v>618.61</v>
      </c>
      <c r="G27" s="30">
        <v>833.42</v>
      </c>
      <c r="H27" s="30">
        <v>167.19</v>
      </c>
      <c r="I27" s="30">
        <v>652.01</v>
      </c>
      <c r="J27" s="30">
        <v>635.34</v>
      </c>
      <c r="K27" s="30">
        <v>801.25</v>
      </c>
      <c r="L27" s="30">
        <v>711.19</v>
      </c>
      <c r="M27" s="30">
        <v>402.53</v>
      </c>
      <c r="N27" s="30">
        <v>210.92</v>
      </c>
      <c r="O27" s="30">
        <f t="shared" si="4"/>
        <v>7477.270000000001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76</v>
      </c>
      <c r="B28" s="30">
        <v>439.2</v>
      </c>
      <c r="C28" s="30">
        <v>327</v>
      </c>
      <c r="D28" s="30">
        <v>286.8</v>
      </c>
      <c r="E28" s="30">
        <v>87.6</v>
      </c>
      <c r="F28" s="30">
        <v>288.6</v>
      </c>
      <c r="G28" s="30">
        <v>388.8</v>
      </c>
      <c r="H28" s="30">
        <v>78</v>
      </c>
      <c r="I28" s="30">
        <v>302.4</v>
      </c>
      <c r="J28" s="30">
        <v>296.4</v>
      </c>
      <c r="K28" s="30">
        <v>368.4</v>
      </c>
      <c r="L28" s="30">
        <v>331.8</v>
      </c>
      <c r="M28" s="30">
        <v>187.8</v>
      </c>
      <c r="N28" s="30">
        <v>98.4</v>
      </c>
      <c r="O28" s="30">
        <f t="shared" si="4"/>
        <v>3481.2000000000003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77</v>
      </c>
      <c r="B29" s="30">
        <v>52127.93</v>
      </c>
      <c r="C29" s="30">
        <v>20799.26</v>
      </c>
      <c r="D29" s="30">
        <v>27155.75</v>
      </c>
      <c r="E29" s="30">
        <v>7696.84</v>
      </c>
      <c r="F29" s="30">
        <v>23478.52</v>
      </c>
      <c r="G29" s="30">
        <v>36538.16</v>
      </c>
      <c r="H29" s="30">
        <v>7283.74</v>
      </c>
      <c r="I29" s="30">
        <v>35878.01</v>
      </c>
      <c r="J29" s="30">
        <v>21787.76</v>
      </c>
      <c r="K29" s="30">
        <v>35691.03</v>
      </c>
      <c r="L29" s="30">
        <v>35529.29</v>
      </c>
      <c r="M29" s="30">
        <v>25366.05</v>
      </c>
      <c r="N29" s="30">
        <v>7431.68</v>
      </c>
      <c r="O29" s="30">
        <f t="shared" si="4"/>
        <v>336764.01999999996</v>
      </c>
      <c r="P29"/>
      <c r="Q29"/>
      <c r="R29"/>
      <c r="S29"/>
      <c r="T29"/>
      <c r="U29"/>
      <c r="V29"/>
      <c r="W29"/>
      <c r="X29"/>
      <c r="Y29"/>
      <c r="Z29"/>
    </row>
    <row r="30" spans="1:15" ht="15" customHeight="1">
      <c r="A30" s="27"/>
      <c r="B30" s="16"/>
      <c r="C30" s="1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1:15" ht="18.75" customHeight="1">
      <c r="A31" s="14" t="s">
        <v>39</v>
      </c>
      <c r="B31" s="30">
        <f>+B32+B34+B46+B47+B50-B51</f>
        <v>-82219.20000000001</v>
      </c>
      <c r="C31" s="30">
        <f aca="true" t="shared" si="6" ref="C31:O31">+C32+C34+C46+C47+C50-C51</f>
        <v>-81153.66</v>
      </c>
      <c r="D31" s="30">
        <f t="shared" si="6"/>
        <v>-57846.57</v>
      </c>
      <c r="E31" s="30">
        <f t="shared" si="6"/>
        <v>-11835.970000000001</v>
      </c>
      <c r="F31" s="30">
        <f t="shared" si="6"/>
        <v>-43970.87</v>
      </c>
      <c r="G31" s="30">
        <f t="shared" si="6"/>
        <v>-67135.12</v>
      </c>
      <c r="H31" s="30">
        <f t="shared" si="6"/>
        <v>-45943.09</v>
      </c>
      <c r="I31" s="30">
        <f t="shared" si="6"/>
        <v>-80095.54</v>
      </c>
      <c r="J31" s="30">
        <f t="shared" si="6"/>
        <v>-57736.41</v>
      </c>
      <c r="K31" s="30">
        <f t="shared" si="6"/>
        <v>-52201.229999999996</v>
      </c>
      <c r="L31" s="30">
        <f t="shared" si="6"/>
        <v>-41445.880000000005</v>
      </c>
      <c r="M31" s="30">
        <f t="shared" si="6"/>
        <v>-27893.51</v>
      </c>
      <c r="N31" s="30">
        <f t="shared" si="6"/>
        <v>-23098.69</v>
      </c>
      <c r="O31" s="30">
        <f t="shared" si="6"/>
        <v>-672575.74</v>
      </c>
    </row>
    <row r="32" spans="1:15" ht="18.75" customHeight="1">
      <c r="A32" s="26" t="s">
        <v>40</v>
      </c>
      <c r="B32" s="31">
        <f>+B33</f>
        <v>-75961.6</v>
      </c>
      <c r="C32" s="31">
        <f>+C33</f>
        <v>-76467.6</v>
      </c>
      <c r="D32" s="31">
        <f aca="true" t="shared" si="7" ref="D32:O32">+D33</f>
        <v>-50340.4</v>
      </c>
      <c r="E32" s="31">
        <f t="shared" si="7"/>
        <v>-10621.6</v>
      </c>
      <c r="F32" s="31">
        <f t="shared" si="7"/>
        <v>-39842</v>
      </c>
      <c r="G32" s="31">
        <f t="shared" si="7"/>
        <v>-61120.4</v>
      </c>
      <c r="H32" s="31">
        <f t="shared" si="7"/>
        <v>-10854.8</v>
      </c>
      <c r="I32" s="31">
        <f t="shared" si="7"/>
        <v>-75495.2</v>
      </c>
      <c r="J32" s="31">
        <f t="shared" si="7"/>
        <v>-53750.4</v>
      </c>
      <c r="K32" s="31">
        <f t="shared" si="7"/>
        <v>-47058</v>
      </c>
      <c r="L32" s="31">
        <f t="shared" si="7"/>
        <v>-36788.4</v>
      </c>
      <c r="M32" s="31">
        <f t="shared" si="7"/>
        <v>-25207.6</v>
      </c>
      <c r="N32" s="31">
        <f t="shared" si="7"/>
        <v>-21670</v>
      </c>
      <c r="O32" s="31">
        <f t="shared" si="7"/>
        <v>-585178</v>
      </c>
    </row>
    <row r="33" spans="1:26" ht="18.75" customHeight="1">
      <c r="A33" s="27" t="s">
        <v>41</v>
      </c>
      <c r="B33" s="16">
        <f>ROUND((-B9)*$G$3,2)</f>
        <v>-75961.6</v>
      </c>
      <c r="C33" s="16">
        <f aca="true" t="shared" si="8" ref="C33:N33">ROUND((-C9)*$G$3,2)</f>
        <v>-76467.6</v>
      </c>
      <c r="D33" s="16">
        <f t="shared" si="8"/>
        <v>-50340.4</v>
      </c>
      <c r="E33" s="16">
        <f t="shared" si="8"/>
        <v>-10621.6</v>
      </c>
      <c r="F33" s="16">
        <f t="shared" si="8"/>
        <v>-39842</v>
      </c>
      <c r="G33" s="16">
        <f t="shared" si="8"/>
        <v>-61120.4</v>
      </c>
      <c r="H33" s="16">
        <f t="shared" si="8"/>
        <v>-10854.8</v>
      </c>
      <c r="I33" s="16">
        <f t="shared" si="8"/>
        <v>-75495.2</v>
      </c>
      <c r="J33" s="16">
        <f t="shared" si="8"/>
        <v>-53750.4</v>
      </c>
      <c r="K33" s="16">
        <f t="shared" si="8"/>
        <v>-47058</v>
      </c>
      <c r="L33" s="16">
        <f t="shared" si="8"/>
        <v>-36788.4</v>
      </c>
      <c r="M33" s="16">
        <f t="shared" si="8"/>
        <v>-25207.6</v>
      </c>
      <c r="N33" s="16">
        <f t="shared" si="8"/>
        <v>-21670</v>
      </c>
      <c r="O33" s="32">
        <f aca="true" t="shared" si="9" ref="O33:O51">SUM(B33:N33)</f>
        <v>-585178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42</v>
      </c>
      <c r="B34" s="31">
        <f>SUM(B35:B44)</f>
        <v>-6257.6</v>
      </c>
      <c r="C34" s="31">
        <f aca="true" t="shared" si="10" ref="C34:O34">SUM(C35:C44)</f>
        <v>-4686.06</v>
      </c>
      <c r="D34" s="31">
        <f t="shared" si="10"/>
        <v>-3814.56</v>
      </c>
      <c r="E34" s="31">
        <f t="shared" si="10"/>
        <v>-1214.37</v>
      </c>
      <c r="F34" s="31">
        <f t="shared" si="10"/>
        <v>-4128.87</v>
      </c>
      <c r="G34" s="31">
        <f t="shared" si="10"/>
        <v>-6014.72</v>
      </c>
      <c r="H34" s="31">
        <f t="shared" si="10"/>
        <v>-33992.82</v>
      </c>
      <c r="I34" s="31">
        <f t="shared" si="10"/>
        <v>-4600.34</v>
      </c>
      <c r="J34" s="31">
        <f t="shared" si="10"/>
        <v>-3986.01</v>
      </c>
      <c r="K34" s="31">
        <f t="shared" si="10"/>
        <v>-5143.23</v>
      </c>
      <c r="L34" s="31">
        <f t="shared" si="10"/>
        <v>-4657.48</v>
      </c>
      <c r="M34" s="31">
        <f t="shared" si="10"/>
        <v>-2685.91</v>
      </c>
      <c r="N34" s="31">
        <f t="shared" si="10"/>
        <v>-1428.69</v>
      </c>
      <c r="O34" s="31">
        <f t="shared" si="10"/>
        <v>-82610.66</v>
      </c>
    </row>
    <row r="35" spans="1:26" ht="18.75" customHeight="1">
      <c r="A35" s="27" t="s">
        <v>43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-10954.72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-10954.72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45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46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4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47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49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50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51</v>
      </c>
      <c r="B43" s="33">
        <v>-6257.6</v>
      </c>
      <c r="C43" s="33">
        <v>-4686.06</v>
      </c>
      <c r="D43" s="33">
        <v>-3814.56</v>
      </c>
      <c r="E43" s="33">
        <v>-1214.37</v>
      </c>
      <c r="F43" s="33">
        <v>-4128.87</v>
      </c>
      <c r="G43" s="33">
        <v>-6014.72</v>
      </c>
      <c r="H43" s="33">
        <v>-1128.65</v>
      </c>
      <c r="I43" s="33">
        <v>-4600.34</v>
      </c>
      <c r="J43" s="33">
        <v>-3986.01</v>
      </c>
      <c r="K43" s="33">
        <v>-5143.23</v>
      </c>
      <c r="L43" s="33">
        <v>-4657.48</v>
      </c>
      <c r="M43" s="33">
        <v>-2685.91</v>
      </c>
      <c r="N43" s="33">
        <v>-1428.69</v>
      </c>
      <c r="O43" s="33">
        <f t="shared" si="9"/>
        <v>-49746.490000000005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-21909.45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>SUM(B44:N44)</f>
        <v>-21909.45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79</v>
      </c>
      <c r="B46" s="35">
        <v>0</v>
      </c>
      <c r="C46" s="35">
        <v>0</v>
      </c>
      <c r="D46" s="35">
        <v>-3691.61</v>
      </c>
      <c r="E46" s="35">
        <v>0</v>
      </c>
      <c r="F46" s="35">
        <v>0</v>
      </c>
      <c r="G46" s="35">
        <v>0</v>
      </c>
      <c r="H46" s="35">
        <v>-1095.47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-4787.08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 t="s">
        <v>52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>SUM(B47:N47)</f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3"/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4" t="s">
        <v>53</v>
      </c>
      <c r="B49" s="36">
        <f aca="true" t="shared" si="11" ref="B49:N49">+B18+B31</f>
        <v>1180991.39</v>
      </c>
      <c r="C49" s="36">
        <f t="shared" si="11"/>
        <v>846964.36</v>
      </c>
      <c r="D49" s="36">
        <f t="shared" si="11"/>
        <v>707630.4600000001</v>
      </c>
      <c r="E49" s="36">
        <f t="shared" si="11"/>
        <v>232005.72999999998</v>
      </c>
      <c r="F49" s="36">
        <f t="shared" si="11"/>
        <v>779054.5800000001</v>
      </c>
      <c r="G49" s="36">
        <f t="shared" si="11"/>
        <v>1132652.75</v>
      </c>
      <c r="H49" s="36">
        <f t="shared" si="11"/>
        <v>180435.10999999996</v>
      </c>
      <c r="I49" s="36">
        <f t="shared" si="11"/>
        <v>846469.2200000001</v>
      </c>
      <c r="J49" s="36">
        <f t="shared" si="11"/>
        <v>735194.2899999999</v>
      </c>
      <c r="K49" s="36">
        <f t="shared" si="11"/>
        <v>979292.64</v>
      </c>
      <c r="L49" s="36">
        <f t="shared" si="11"/>
        <v>896068.3800000001</v>
      </c>
      <c r="M49" s="36">
        <f t="shared" si="11"/>
        <v>518239.30000000005</v>
      </c>
      <c r="N49" s="36">
        <f t="shared" si="11"/>
        <v>259817.84000000003</v>
      </c>
      <c r="O49" s="36">
        <f>SUM(B49:N49)</f>
        <v>9294816.05</v>
      </c>
      <c r="P49"/>
      <c r="Q49"/>
      <c r="R49"/>
      <c r="S49"/>
      <c r="T49"/>
      <c r="U49"/>
      <c r="V49"/>
      <c r="W49"/>
      <c r="X49"/>
      <c r="Y49"/>
      <c r="Z49"/>
    </row>
    <row r="50" spans="1:19" ht="18.75" customHeight="1">
      <c r="A50" s="37" t="s">
        <v>54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 s="43"/>
      <c r="R50"/>
      <c r="S50"/>
    </row>
    <row r="51" spans="1:19" ht="18.75" customHeight="1">
      <c r="A51" s="37" t="s">
        <v>55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16">
        <f t="shared" si="9"/>
        <v>0</v>
      </c>
      <c r="P51"/>
      <c r="Q51"/>
      <c r="R51"/>
      <c r="S51"/>
    </row>
    <row r="52" spans="1:19" ht="15.75">
      <c r="A52" s="38"/>
      <c r="B52" s="39"/>
      <c r="C52" s="39"/>
      <c r="D52" s="40"/>
      <c r="E52" s="40"/>
      <c r="F52" s="40"/>
      <c r="G52" s="40"/>
      <c r="H52" s="40"/>
      <c r="I52" s="39"/>
      <c r="J52" s="40"/>
      <c r="K52" s="40"/>
      <c r="L52" s="40"/>
      <c r="M52" s="40"/>
      <c r="N52" s="40"/>
      <c r="O52" s="41"/>
      <c r="P52" s="42"/>
      <c r="Q52"/>
      <c r="R52" s="43"/>
      <c r="S52"/>
    </row>
    <row r="53" spans="1:19" ht="12.75" customHeight="1">
      <c r="A53" s="44"/>
      <c r="B53" s="45"/>
      <c r="C53" s="45"/>
      <c r="D53" s="46"/>
      <c r="E53" s="46"/>
      <c r="F53" s="46"/>
      <c r="G53" s="46"/>
      <c r="H53" s="46"/>
      <c r="I53" s="45"/>
      <c r="J53" s="46"/>
      <c r="K53" s="46"/>
      <c r="L53" s="46"/>
      <c r="M53" s="46"/>
      <c r="N53" s="46"/>
      <c r="O53" s="47"/>
      <c r="P53" s="42"/>
      <c r="Q53"/>
      <c r="R53" s="43"/>
      <c r="S53"/>
    </row>
    <row r="54" spans="1:17" ht="15" customHeight="1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0"/>
      <c r="Q54"/>
    </row>
    <row r="55" spans="1:17" ht="18.75" customHeight="1">
      <c r="A55" s="14" t="s">
        <v>56</v>
      </c>
      <c r="B55" s="51">
        <f aca="true" t="shared" si="12" ref="B55:O55">SUM(B56:B66)</f>
        <v>1180991.3900000001</v>
      </c>
      <c r="C55" s="51">
        <f t="shared" si="12"/>
        <v>846964.36</v>
      </c>
      <c r="D55" s="51">
        <f t="shared" si="12"/>
        <v>707630.45</v>
      </c>
      <c r="E55" s="51">
        <f t="shared" si="12"/>
        <v>232005.73</v>
      </c>
      <c r="F55" s="51">
        <f t="shared" si="12"/>
        <v>779054.58</v>
      </c>
      <c r="G55" s="51">
        <f t="shared" si="12"/>
        <v>1132652.74</v>
      </c>
      <c r="H55" s="51">
        <f t="shared" si="12"/>
        <v>180435.11</v>
      </c>
      <c r="I55" s="51">
        <f t="shared" si="12"/>
        <v>846469.22</v>
      </c>
      <c r="J55" s="51">
        <f t="shared" si="12"/>
        <v>735194.29</v>
      </c>
      <c r="K55" s="51">
        <f t="shared" si="12"/>
        <v>979292.64</v>
      </c>
      <c r="L55" s="51">
        <f t="shared" si="12"/>
        <v>896068.39</v>
      </c>
      <c r="M55" s="51">
        <f t="shared" si="12"/>
        <v>518239.3</v>
      </c>
      <c r="N55" s="51">
        <f t="shared" si="12"/>
        <v>259817.85</v>
      </c>
      <c r="O55" s="36">
        <f t="shared" si="12"/>
        <v>9294816.05</v>
      </c>
      <c r="Q55"/>
    </row>
    <row r="56" spans="1:18" ht="18.75" customHeight="1">
      <c r="A56" s="26" t="s">
        <v>57</v>
      </c>
      <c r="B56" s="51">
        <v>964475.38</v>
      </c>
      <c r="C56" s="51">
        <v>602832.57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>SUM(B56:N56)</f>
        <v>1567307.95</v>
      </c>
      <c r="P56"/>
      <c r="Q56"/>
      <c r="R56" s="43"/>
    </row>
    <row r="57" spans="1:16" ht="18.75" customHeight="1">
      <c r="A57" s="26" t="s">
        <v>58</v>
      </c>
      <c r="B57" s="51">
        <v>216516.01</v>
      </c>
      <c r="C57" s="51">
        <v>244131.79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aca="true" t="shared" si="13" ref="O57:O66">SUM(B57:N57)</f>
        <v>460647.80000000005</v>
      </c>
      <c r="P57"/>
    </row>
    <row r="58" spans="1:17" ht="18.75" customHeight="1">
      <c r="A58" s="26" t="s">
        <v>59</v>
      </c>
      <c r="B58" s="52">
        <v>0</v>
      </c>
      <c r="C58" s="52">
        <v>0</v>
      </c>
      <c r="D58" s="31">
        <v>707630.45</v>
      </c>
      <c r="E58" s="52">
        <v>0</v>
      </c>
      <c r="F58" s="52">
        <v>0</v>
      </c>
      <c r="G58" s="52">
        <v>0</v>
      </c>
      <c r="H58" s="51">
        <v>180435.11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1">
        <f t="shared" si="13"/>
        <v>888065.5599999999</v>
      </c>
      <c r="Q58"/>
    </row>
    <row r="59" spans="1:18" ht="18.75" customHeight="1">
      <c r="A59" s="26" t="s">
        <v>60</v>
      </c>
      <c r="B59" s="52">
        <v>0</v>
      </c>
      <c r="C59" s="52">
        <v>0</v>
      </c>
      <c r="D59" s="52">
        <v>0</v>
      </c>
      <c r="E59" s="31">
        <v>232005.73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232005.73</v>
      </c>
      <c r="R59"/>
    </row>
    <row r="60" spans="1:19" ht="18.75" customHeight="1">
      <c r="A60" s="26" t="s">
        <v>61</v>
      </c>
      <c r="B60" s="52">
        <v>0</v>
      </c>
      <c r="C60" s="52">
        <v>0</v>
      </c>
      <c r="D60" s="52">
        <v>0</v>
      </c>
      <c r="E60" s="52">
        <v>0</v>
      </c>
      <c r="F60" s="31">
        <v>779054.58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1">
        <f t="shared" si="13"/>
        <v>779054.58</v>
      </c>
      <c r="S60"/>
    </row>
    <row r="61" spans="1:20" ht="18.75" customHeight="1">
      <c r="A61" s="26" t="s">
        <v>62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1">
        <v>1132652.74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1132652.74</v>
      </c>
      <c r="T61"/>
    </row>
    <row r="62" spans="1:21" ht="18.75" customHeight="1">
      <c r="A62" s="26" t="s">
        <v>63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1">
        <v>846469.22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846469.22</v>
      </c>
      <c r="U62"/>
    </row>
    <row r="63" spans="1:22" ht="18.75" customHeight="1">
      <c r="A63" s="26" t="s">
        <v>64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31">
        <v>735194.29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3"/>
        <v>735194.29</v>
      </c>
      <c r="V63"/>
    </row>
    <row r="64" spans="1:23" ht="18.75" customHeight="1">
      <c r="A64" s="26" t="s">
        <v>65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31">
        <v>979292.64</v>
      </c>
      <c r="L64" s="31">
        <v>896068.39</v>
      </c>
      <c r="M64" s="52">
        <v>0</v>
      </c>
      <c r="N64" s="52">
        <v>0</v>
      </c>
      <c r="O64" s="36">
        <f t="shared" si="13"/>
        <v>1875361.03</v>
      </c>
      <c r="P64"/>
      <c r="W64"/>
    </row>
    <row r="65" spans="1:25" ht="18.75" customHeight="1">
      <c r="A65" s="26" t="s">
        <v>66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31">
        <v>518239.3</v>
      </c>
      <c r="N65" s="52">
        <v>0</v>
      </c>
      <c r="O65" s="36">
        <f t="shared" si="13"/>
        <v>518239.3</v>
      </c>
      <c r="R65"/>
      <c r="Y65"/>
    </row>
    <row r="66" spans="1:26" ht="18.75" customHeight="1">
      <c r="A66" s="38" t="s">
        <v>67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4">
        <v>259817.85</v>
      </c>
      <c r="O66" s="55">
        <f t="shared" si="13"/>
        <v>259817.85</v>
      </c>
      <c r="P66"/>
      <c r="S66"/>
      <c r="Z66"/>
    </row>
    <row r="67" spans="1:12" ht="21" customHeight="1">
      <c r="A67" s="56" t="s">
        <v>80</v>
      </c>
      <c r="B67" s="57"/>
      <c r="C67" s="57"/>
      <c r="D67"/>
      <c r="E67"/>
      <c r="F67"/>
      <c r="G67"/>
      <c r="H67" s="58"/>
      <c r="I67" s="58"/>
      <c r="J67"/>
      <c r="K67"/>
      <c r="L67"/>
    </row>
    <row r="68" spans="1:14" ht="15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2:12" ht="13.5">
      <c r="B69" s="57"/>
      <c r="C69" s="57"/>
      <c r="D69"/>
      <c r="E69"/>
      <c r="F69"/>
      <c r="G69"/>
      <c r="H69" s="58"/>
      <c r="I69" s="58"/>
      <c r="J69"/>
      <c r="K69"/>
      <c r="L69"/>
    </row>
    <row r="70" spans="2:12" ht="13.5">
      <c r="B70" s="57"/>
      <c r="C70" s="57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 s="59"/>
      <c r="I71" s="59"/>
      <c r="J71" s="60"/>
      <c r="K71" s="60"/>
      <c r="L71" s="60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/>
      <c r="I77"/>
      <c r="J77"/>
      <c r="K77"/>
      <c r="L77"/>
    </row>
    <row r="78" ht="13.5">
      <c r="K78"/>
    </row>
    <row r="79" ht="13.5">
      <c r="L79"/>
    </row>
    <row r="80" ht="13.5">
      <c r="M80"/>
    </row>
    <row r="81" ht="13.5">
      <c r="N81"/>
    </row>
    <row r="108" spans="2:14" ht="13.5"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</row>
    <row r="110" spans="2:14" ht="13.5"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</row>
  </sheetData>
  <sheetProtection/>
  <mergeCells count="6">
    <mergeCell ref="A1:O1"/>
    <mergeCell ref="A2:O2"/>
    <mergeCell ref="A4:A6"/>
    <mergeCell ref="B4:N4"/>
    <mergeCell ref="O4:O6"/>
    <mergeCell ref="A68:N68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2022-02-16T18:09:50Z</dcterms:modified>
  <cp:category/>
  <cp:version/>
  <cp:contentType/>
  <cp:contentStatus/>
</cp:coreProperties>
</file>