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<sst xmlns="http://schemas.openxmlformats.org/spreadsheetml/2006/main" count="83" uniqueCount="80">
  <si>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</si>
  <si>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</si>
  <si>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</si>
  <si>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</si>
  <si>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</si>
  <si>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</si>
  <si>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</si>
  <si>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</si>
  <si>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</si>
  <si>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</si>
  <si>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</si>
  <si>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</si>
  <si>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</si>
  <si>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</si>
  <si>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</si>
  <si>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</si>
  <si>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</si>
  <si>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</si>
  <si>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</si>
  <si>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</si>
  <si>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</si>
  <si>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</si>
  <si>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</si>
  <si>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</si>
  <si>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</si>
  <si>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</si>
  <si>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</si>
  <si>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</si>
  <si>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</si>
  <si>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</si>
  <si>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</si>
  <si>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</si>
  <si>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</si>
  <si>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</si>
  <si>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</si>
  <si>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</si>
  <si>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</si>
  <si>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</si>
  <si>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</si>
  <si>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</si>
  <si>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</si>
  <si>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</si>
  <si>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</si>
  <si>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</si>
  <si>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</si>
  <si>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</si>
  <si>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</si>
  <si>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</si>
  <si>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</si>
  <si>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</si>
  <si>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</si>
  <si>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</si>
  <si>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</si>
  <si>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</si>
  <si>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</si>
  <si>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</si>
  <si>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</si>
  <si>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</si>
  <si>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</si>
  <si>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</si>
  <si>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</si>
  <si>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</si>
  <si>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</si>
  <si>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</si>
  <si>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</si>
  <si>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</si>
  <si>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</si>
  <si>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</si>
  <si>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</si>
  <si>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03/02/22 - VENCIMENTO 10/02/22</t>
  </si>
  <si>
    <t>2.1 Tarifa de Remuneração por Passageiro Transportado Combustível</t>
  </si>
  <si>
    <t>4. Remuneração Bruta do Operador (4.1 + 4.2 + ....+ 4.11)</t>
  </si>
  <si>
    <t>4.6. Remuneração SMGO</t>
  </si>
  <si>
    <t>4.7. Valor Frota Não Disponibilizada</t>
  </si>
  <si>
    <t>4.8. Ajuste Frota Operante</t>
  </si>
  <si>
    <t>4.9.Remuneração Manutenção Validadores</t>
  </si>
  <si>
    <t>4.10. Remuneração Comunicação AVL</t>
  </si>
  <si>
    <t>4.11. Remuneração pelo Serviço Atende</t>
  </si>
  <si>
    <t>5.3. Revisão de Remuneração pelo Transporte Coletivo (1)</t>
  </si>
  <si>
    <t>Nota: (1) Revisões do período de 19/03 a 03/12/20,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</si>
</sst>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O1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1" t="s">
        <v>68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21">
      <c r="A2" s="62" t="s">
        <v>69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3" t="s">
        <v>1</v>
      </c>
      <c r="B4" s="63" t="s">
        <v>2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4" t="s">
        <v>3</v>
      </c>
    </row>
    <row r="5" spans="1:15" ht="42" customHeight="1">
      <c r="A5" s="63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3"/>
    </row>
    <row r="6" spans="1:15" ht="20.25" customHeight="1">
      <c r="A6" s="63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3"/>
    </row>
    <row r="7" spans="1:26" ht="18.75" customHeight="1">
      <c r="A7" s="8" t="s">
        <v>27</v>
      </c>
      <c r="B7" s="9">
        <f aca="true" t="shared" si="0" ref="B7:O7">B8+B11</f>
        <v>351073</v>
      </c>
      <c r="C7" s="9">
        <f t="shared" si="0"/>
        <v>215418</v>
      </c>
      <c r="D7" s="9">
        <f t="shared" si="0"/>
        <v>252058</v>
      </c>
      <c r="E7" s="9">
        <f t="shared" si="0"/>
        <v>57544</v>
      </c>
      <c r="F7" s="9">
        <f t="shared" si="0"/>
        <v>199620</v>
      </c>
      <c r="G7" s="9">
        <f t="shared" si="0"/>
        <v>322130</v>
      </c>
      <c r="H7" s="9">
        <f t="shared" si="0"/>
        <v>41958</v>
      </c>
      <c r="I7" s="9">
        <f t="shared" si="0"/>
        <v>250851</v>
      </c>
      <c r="J7" s="9">
        <f t="shared" si="0"/>
        <v>217634</v>
      </c>
      <c r="K7" s="9">
        <f t="shared" si="0"/>
        <v>325814</v>
      </c>
      <c r="L7" s="9">
        <f t="shared" si="0"/>
        <v>235590</v>
      </c>
      <c r="M7" s="9">
        <f t="shared" si="0"/>
        <v>116871</v>
      </c>
      <c r="N7" s="9">
        <f t="shared" si="0"/>
        <v>74539</v>
      </c>
      <c r="O7" s="9">
        <f t="shared" si="0"/>
        <v>2661100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15697</v>
      </c>
      <c r="C8" s="11">
        <f t="shared" si="1"/>
        <v>13844</v>
      </c>
      <c r="D8" s="11">
        <f t="shared" si="1"/>
        <v>10691</v>
      </c>
      <c r="E8" s="11">
        <f t="shared" si="1"/>
        <v>2460</v>
      </c>
      <c r="F8" s="11">
        <f t="shared" si="1"/>
        <v>8562</v>
      </c>
      <c r="G8" s="11">
        <f t="shared" si="1"/>
        <v>12670</v>
      </c>
      <c r="H8" s="11">
        <f t="shared" si="1"/>
        <v>2359</v>
      </c>
      <c r="I8" s="11">
        <f t="shared" si="1"/>
        <v>15745</v>
      </c>
      <c r="J8" s="11">
        <f t="shared" si="1"/>
        <v>11224</v>
      </c>
      <c r="K8" s="11">
        <f t="shared" si="1"/>
        <v>9825</v>
      </c>
      <c r="L8" s="11">
        <f t="shared" si="1"/>
        <v>7834</v>
      </c>
      <c r="M8" s="11">
        <f t="shared" si="1"/>
        <v>5314</v>
      </c>
      <c r="N8" s="11">
        <f t="shared" si="1"/>
        <v>4674</v>
      </c>
      <c r="O8" s="11">
        <f t="shared" si="1"/>
        <v>120899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15697</v>
      </c>
      <c r="C9" s="11">
        <v>13844</v>
      </c>
      <c r="D9" s="11">
        <v>10691</v>
      </c>
      <c r="E9" s="11">
        <v>2460</v>
      </c>
      <c r="F9" s="11">
        <v>8562</v>
      </c>
      <c r="G9" s="11">
        <v>12670</v>
      </c>
      <c r="H9" s="11">
        <v>2359</v>
      </c>
      <c r="I9" s="11">
        <v>15741</v>
      </c>
      <c r="J9" s="11">
        <v>11224</v>
      </c>
      <c r="K9" s="11">
        <v>9816</v>
      </c>
      <c r="L9" s="11">
        <v>7834</v>
      </c>
      <c r="M9" s="11">
        <v>5307</v>
      </c>
      <c r="N9" s="11">
        <v>4659</v>
      </c>
      <c r="O9" s="11">
        <f>SUM(B9:N9)</f>
        <v>120864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4</v>
      </c>
      <c r="J10" s="13">
        <v>0</v>
      </c>
      <c r="K10" s="13">
        <v>9</v>
      </c>
      <c r="L10" s="13">
        <v>0</v>
      </c>
      <c r="M10" s="13">
        <v>7</v>
      </c>
      <c r="N10" s="13">
        <v>15</v>
      </c>
      <c r="O10" s="11">
        <f>SUM(B10:N10)</f>
        <v>35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335376</v>
      </c>
      <c r="C11" s="13">
        <v>201574</v>
      </c>
      <c r="D11" s="13">
        <v>241367</v>
      </c>
      <c r="E11" s="13">
        <v>55084</v>
      </c>
      <c r="F11" s="13">
        <v>191058</v>
      </c>
      <c r="G11" s="13">
        <v>309460</v>
      </c>
      <c r="H11" s="13">
        <v>39599</v>
      </c>
      <c r="I11" s="13">
        <v>235106</v>
      </c>
      <c r="J11" s="13">
        <v>206410</v>
      </c>
      <c r="K11" s="13">
        <v>315989</v>
      </c>
      <c r="L11" s="13">
        <v>227756</v>
      </c>
      <c r="M11" s="13">
        <v>111557</v>
      </c>
      <c r="N11" s="13">
        <v>69865</v>
      </c>
      <c r="O11" s="11">
        <f>SUM(B11:N11)</f>
        <v>2540201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2.402</v>
      </c>
      <c r="C13" s="17">
        <v>2.4814</v>
      </c>
      <c r="D13" s="17">
        <v>2.1762</v>
      </c>
      <c r="E13" s="17">
        <v>3.7177</v>
      </c>
      <c r="F13" s="17">
        <v>2.5224</v>
      </c>
      <c r="G13" s="17">
        <v>2.0754</v>
      </c>
      <c r="H13" s="17">
        <v>2.7865</v>
      </c>
      <c r="I13" s="17">
        <v>2.4639</v>
      </c>
      <c r="J13" s="17">
        <v>2.4782</v>
      </c>
      <c r="K13" s="17">
        <v>2.3425</v>
      </c>
      <c r="L13" s="17">
        <v>2.6672</v>
      </c>
      <c r="M13" s="17">
        <v>3.0778</v>
      </c>
      <c r="N13" s="17">
        <v>2.7801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26" t="s">
        <v>70</v>
      </c>
      <c r="B14" s="17">
        <v>0.1013</v>
      </c>
      <c r="C14" s="17">
        <v>0.1046</v>
      </c>
      <c r="D14" s="17">
        <v>0.0918</v>
      </c>
      <c r="E14" s="17">
        <v>0.1568</v>
      </c>
      <c r="F14" s="17">
        <v>0.1064</v>
      </c>
      <c r="G14" s="17">
        <v>0.0875</v>
      </c>
      <c r="H14" s="17">
        <v>0.1175</v>
      </c>
      <c r="I14" s="17">
        <v>0.1039</v>
      </c>
      <c r="J14" s="17">
        <v>0.1045</v>
      </c>
      <c r="K14" s="17">
        <v>0.0988</v>
      </c>
      <c r="L14" s="17">
        <v>0.1125</v>
      </c>
      <c r="M14" s="17">
        <v>0.1298</v>
      </c>
      <c r="N14" s="17">
        <v>0.1172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1.329881434695016</v>
      </c>
      <c r="C16" s="19">
        <v>1.525769233872597</v>
      </c>
      <c r="D16" s="19">
        <v>1.298541858117645</v>
      </c>
      <c r="E16" s="19">
        <v>1.002220682586302</v>
      </c>
      <c r="F16" s="19">
        <v>1.527370575071115</v>
      </c>
      <c r="G16" s="19">
        <v>1.622035587652521</v>
      </c>
      <c r="H16" s="19">
        <v>1.816316554616719</v>
      </c>
      <c r="I16" s="19">
        <v>1.34490452443663</v>
      </c>
      <c r="J16" s="19">
        <v>1.371380646135619</v>
      </c>
      <c r="K16" s="19">
        <v>1.21091649995985</v>
      </c>
      <c r="L16" s="19">
        <v>1.349239760321873</v>
      </c>
      <c r="M16" s="19">
        <v>1.352101685827047</v>
      </c>
      <c r="N16" s="19">
        <v>1.219704800243697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71</v>
      </c>
      <c r="B18" s="24">
        <f>SUM(B19:B29)</f>
        <v>1282817.0599999998</v>
      </c>
      <c r="C18" s="24">
        <f aca="true" t="shared" si="2" ref="C18:O18">SUM(C19:C29)</f>
        <v>914506.7899999999</v>
      </c>
      <c r="D18" s="24">
        <f t="shared" si="2"/>
        <v>781268.1699999999</v>
      </c>
      <c r="E18" s="24">
        <f t="shared" si="2"/>
        <v>242743.06000000003</v>
      </c>
      <c r="F18" s="24">
        <f t="shared" si="2"/>
        <v>845064.2300000001</v>
      </c>
      <c r="G18" s="24">
        <f t="shared" si="2"/>
        <v>1215768.0399999996</v>
      </c>
      <c r="H18" s="24">
        <f t="shared" si="2"/>
        <v>230532.41999999998</v>
      </c>
      <c r="I18" s="24">
        <f t="shared" si="2"/>
        <v>936727.0900000001</v>
      </c>
      <c r="J18" s="24">
        <f t="shared" si="2"/>
        <v>818956.24</v>
      </c>
      <c r="K18" s="24">
        <f t="shared" si="2"/>
        <v>1049996.26</v>
      </c>
      <c r="L18" s="24">
        <f t="shared" si="2"/>
        <v>966475.54</v>
      </c>
      <c r="M18" s="24">
        <f t="shared" si="2"/>
        <v>551400.5200000001</v>
      </c>
      <c r="N18" s="24">
        <f t="shared" si="2"/>
        <v>285296.68</v>
      </c>
      <c r="O18" s="24">
        <f t="shared" si="2"/>
        <v>10121552.100000001</v>
      </c>
      <c r="Q18" s="25"/>
      <c r="R18" s="59"/>
      <c r="S18" s="59"/>
      <c r="T18" s="59"/>
      <c r="U18" s="59"/>
      <c r="V18" s="59"/>
      <c r="W18" s="59"/>
    </row>
    <row r="19" spans="1:15" ht="18.75" customHeight="1">
      <c r="A19" s="26" t="s">
        <v>34</v>
      </c>
      <c r="B19" s="30">
        <f>ROUND((B13+B14)*B7,2)</f>
        <v>878841.04</v>
      </c>
      <c r="C19" s="30">
        <f aca="true" t="shared" si="3" ref="C19:N19">ROUND((C13+C14)*C7,2)</f>
        <v>557070.95</v>
      </c>
      <c r="D19" s="30">
        <f t="shared" si="3"/>
        <v>571667.54</v>
      </c>
      <c r="E19" s="30">
        <f t="shared" si="3"/>
        <v>222954.23</v>
      </c>
      <c r="F19" s="30">
        <f t="shared" si="3"/>
        <v>524761.06</v>
      </c>
      <c r="G19" s="30">
        <f t="shared" si="3"/>
        <v>696734.98</v>
      </c>
      <c r="H19" s="30">
        <f t="shared" si="3"/>
        <v>121846.03</v>
      </c>
      <c r="I19" s="30">
        <f t="shared" si="3"/>
        <v>644135.2</v>
      </c>
      <c r="J19" s="30">
        <f t="shared" si="3"/>
        <v>562083.33</v>
      </c>
      <c r="K19" s="30">
        <f t="shared" si="3"/>
        <v>795409.72</v>
      </c>
      <c r="L19" s="30">
        <f t="shared" si="3"/>
        <v>654869.52</v>
      </c>
      <c r="M19" s="30">
        <f t="shared" si="3"/>
        <v>374875.42</v>
      </c>
      <c r="N19" s="30">
        <f t="shared" si="3"/>
        <v>215961.84</v>
      </c>
      <c r="O19" s="30">
        <f>SUM(B19:N19)</f>
        <v>6821210.859999999</v>
      </c>
    </row>
    <row r="20" spans="1:23" ht="18.75" customHeight="1">
      <c r="A20" s="26" t="s">
        <v>35</v>
      </c>
      <c r="B20" s="30">
        <f>IF(B16&lt;&gt;0,ROUND((B16-1)*B19,2),0)</f>
        <v>289913.34</v>
      </c>
      <c r="C20" s="30">
        <f aca="true" t="shared" si="4" ref="C20:N20">IF(C16&lt;&gt;0,ROUND((C16-1)*C19,2),0)</f>
        <v>292890.77</v>
      </c>
      <c r="D20" s="30">
        <f t="shared" si="4"/>
        <v>170666.69</v>
      </c>
      <c r="E20" s="30">
        <f t="shared" si="4"/>
        <v>495.11</v>
      </c>
      <c r="F20" s="30">
        <f t="shared" si="4"/>
        <v>276743.54</v>
      </c>
      <c r="G20" s="30">
        <f t="shared" si="4"/>
        <v>433393.95</v>
      </c>
      <c r="H20" s="30">
        <f t="shared" si="4"/>
        <v>99464.93</v>
      </c>
      <c r="I20" s="30">
        <f t="shared" si="4"/>
        <v>222165.14</v>
      </c>
      <c r="J20" s="30">
        <f t="shared" si="4"/>
        <v>208746.87</v>
      </c>
      <c r="K20" s="30">
        <f t="shared" si="4"/>
        <v>167765.03</v>
      </c>
      <c r="L20" s="30">
        <f t="shared" si="4"/>
        <v>228706.47</v>
      </c>
      <c r="M20" s="30">
        <f t="shared" si="4"/>
        <v>131994.27</v>
      </c>
      <c r="N20" s="30">
        <f t="shared" si="4"/>
        <v>47447.85</v>
      </c>
      <c r="O20" s="30">
        <f>SUM(B20:N20)</f>
        <v>2570393.96</v>
      </c>
      <c r="W20" s="60"/>
    </row>
    <row r="21" spans="1:15" ht="18.75" customHeight="1">
      <c r="A21" s="26" t="s">
        <v>36</v>
      </c>
      <c r="B21" s="30">
        <v>56158.95</v>
      </c>
      <c r="C21" s="30">
        <v>38630.97</v>
      </c>
      <c r="D21" s="30">
        <v>22606.2</v>
      </c>
      <c r="E21" s="30">
        <v>9781.17</v>
      </c>
      <c r="F21" s="30">
        <v>28277.49</v>
      </c>
      <c r="G21" s="30">
        <v>45163.42</v>
      </c>
      <c r="H21" s="30">
        <v>4252.35</v>
      </c>
      <c r="I21" s="30">
        <v>31497.51</v>
      </c>
      <c r="J21" s="30">
        <v>31580.99</v>
      </c>
      <c r="K21" s="30">
        <v>47397.14</v>
      </c>
      <c r="L21" s="30">
        <v>44017.07</v>
      </c>
      <c r="M21" s="30">
        <v>20650.29</v>
      </c>
      <c r="N21" s="30">
        <v>12255.41</v>
      </c>
      <c r="O21" s="30">
        <f>SUM(B21:N21)</f>
        <v>392268.96</v>
      </c>
    </row>
    <row r="22" spans="1:15" ht="18.75" customHeight="1">
      <c r="A22" s="26" t="s">
        <v>37</v>
      </c>
      <c r="B22" s="30">
        <v>3267.3</v>
      </c>
      <c r="C22" s="30">
        <v>3267.3</v>
      </c>
      <c r="D22" s="30">
        <v>1633.65</v>
      </c>
      <c r="E22" s="30">
        <v>1633.65</v>
      </c>
      <c r="F22" s="30">
        <v>1633.65</v>
      </c>
      <c r="G22" s="30">
        <v>1633.65</v>
      </c>
      <c r="H22" s="30">
        <v>1633.65</v>
      </c>
      <c r="I22" s="30">
        <v>1633.65</v>
      </c>
      <c r="J22" s="30">
        <v>1633.65</v>
      </c>
      <c r="K22" s="30">
        <v>1633.65</v>
      </c>
      <c r="L22" s="30">
        <v>1633.65</v>
      </c>
      <c r="M22" s="30">
        <v>1633.65</v>
      </c>
      <c r="N22" s="30">
        <v>1633.65</v>
      </c>
      <c r="O22" s="30">
        <f>SUM(B22:N22)</f>
        <v>24504.750000000004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-14054.31</v>
      </c>
      <c r="E23" s="30">
        <v>-187.67</v>
      </c>
      <c r="F23" s="30">
        <v>-11490.02</v>
      </c>
      <c r="G23" s="30">
        <v>0</v>
      </c>
      <c r="H23" s="30">
        <v>-4399.01</v>
      </c>
      <c r="I23" s="30">
        <v>-364.13</v>
      </c>
      <c r="J23" s="30">
        <v>-8540.34</v>
      </c>
      <c r="K23" s="30">
        <v>0</v>
      </c>
      <c r="L23" s="30">
        <v>-176.46</v>
      </c>
      <c r="M23" s="30">
        <v>-4192.51</v>
      </c>
      <c r="N23" s="30">
        <v>0</v>
      </c>
      <c r="O23" s="30">
        <f>SUM(B23:N23)</f>
        <v>-43404.450000000004</v>
      </c>
    </row>
    <row r="24" spans="1:15" ht="18.75" customHeight="1">
      <c r="A24" s="26" t="s">
        <v>72</v>
      </c>
      <c r="B24" s="30">
        <v>1127.91</v>
      </c>
      <c r="C24" s="30">
        <v>819.6</v>
      </c>
      <c r="D24" s="30">
        <v>691.13</v>
      </c>
      <c r="E24" s="30">
        <v>215.82</v>
      </c>
      <c r="F24" s="30">
        <v>752.8</v>
      </c>
      <c r="G24" s="30">
        <v>1081.66</v>
      </c>
      <c r="H24" s="30">
        <v>205.54</v>
      </c>
      <c r="I24" s="30">
        <v>827.3</v>
      </c>
      <c r="J24" s="30">
        <v>732.24</v>
      </c>
      <c r="K24" s="30">
        <v>930.08</v>
      </c>
      <c r="L24" s="30">
        <v>853</v>
      </c>
      <c r="M24" s="30">
        <v>483.02</v>
      </c>
      <c r="N24" s="30">
        <v>256.93</v>
      </c>
      <c r="O24" s="30">
        <f aca="true" t="shared" si="5" ref="O24:O29">SUM(B24:N24)</f>
        <v>8977.03</v>
      </c>
    </row>
    <row r="25" spans="1:26" ht="18.75" customHeight="1">
      <c r="A25" s="26" t="s">
        <v>73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f t="shared" si="5"/>
        <v>0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74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f t="shared" si="5"/>
        <v>0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75</v>
      </c>
      <c r="B27" s="30">
        <v>439.2</v>
      </c>
      <c r="C27" s="30">
        <v>327</v>
      </c>
      <c r="D27" s="30">
        <v>286.8</v>
      </c>
      <c r="E27" s="30">
        <v>87.6</v>
      </c>
      <c r="F27" s="30">
        <v>288.6</v>
      </c>
      <c r="G27" s="30">
        <v>388.8</v>
      </c>
      <c r="H27" s="30">
        <v>78</v>
      </c>
      <c r="I27" s="30">
        <v>302.4</v>
      </c>
      <c r="J27" s="30">
        <v>296.4</v>
      </c>
      <c r="K27" s="30">
        <v>368.4</v>
      </c>
      <c r="L27" s="30">
        <v>331.8</v>
      </c>
      <c r="M27" s="30">
        <v>187.8</v>
      </c>
      <c r="N27" s="30">
        <v>98.4</v>
      </c>
      <c r="O27" s="30">
        <f t="shared" si="5"/>
        <v>3481.2000000000003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76</v>
      </c>
      <c r="B28" s="30">
        <v>941.39</v>
      </c>
      <c r="C28" s="30">
        <v>700.94</v>
      </c>
      <c r="D28" s="30">
        <v>614.72</v>
      </c>
      <c r="E28" s="30">
        <v>187.76</v>
      </c>
      <c r="F28" s="30">
        <v>618.59</v>
      </c>
      <c r="G28" s="30">
        <v>833.42</v>
      </c>
      <c r="H28" s="30">
        <v>167.19</v>
      </c>
      <c r="I28" s="30">
        <v>652.01</v>
      </c>
      <c r="J28" s="30">
        <v>635.34</v>
      </c>
      <c r="K28" s="30">
        <v>801.21</v>
      </c>
      <c r="L28" s="30">
        <v>711.2</v>
      </c>
      <c r="M28" s="30">
        <v>402.53</v>
      </c>
      <c r="N28" s="30">
        <v>210.92</v>
      </c>
      <c r="O28" s="30">
        <f t="shared" si="5"/>
        <v>7477.22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77</v>
      </c>
      <c r="B29" s="30">
        <v>52127.93</v>
      </c>
      <c r="C29" s="30">
        <v>20799.26</v>
      </c>
      <c r="D29" s="30">
        <v>27155.75</v>
      </c>
      <c r="E29" s="30">
        <v>7575.39</v>
      </c>
      <c r="F29" s="30">
        <v>23478.52</v>
      </c>
      <c r="G29" s="30">
        <v>36538.16</v>
      </c>
      <c r="H29" s="30">
        <v>7283.74</v>
      </c>
      <c r="I29" s="30">
        <v>35878.01</v>
      </c>
      <c r="J29" s="30">
        <v>21787.76</v>
      </c>
      <c r="K29" s="30">
        <v>35691.03</v>
      </c>
      <c r="L29" s="30">
        <v>35529.29</v>
      </c>
      <c r="M29" s="30">
        <v>25366.05</v>
      </c>
      <c r="N29" s="30">
        <v>7431.68</v>
      </c>
      <c r="O29" s="30">
        <f t="shared" si="5"/>
        <v>336642.57</v>
      </c>
      <c r="P29"/>
      <c r="Q29"/>
      <c r="R29"/>
      <c r="S29"/>
      <c r="T29"/>
      <c r="U29"/>
      <c r="V29"/>
      <c r="W29"/>
      <c r="X29"/>
      <c r="Y29"/>
      <c r="Z29"/>
    </row>
    <row r="30" spans="1:15" ht="15" customHeight="1">
      <c r="A30" s="27"/>
      <c r="B30" s="16"/>
      <c r="C30" s="16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9"/>
    </row>
    <row r="31" spans="1:15" ht="18.75" customHeight="1">
      <c r="A31" s="14" t="s">
        <v>39</v>
      </c>
      <c r="B31" s="30">
        <f aca="true" t="shared" si="6" ref="B31:O31">+B32+B34+B45+B46+B49-B50</f>
        <v>-75338.69</v>
      </c>
      <c r="C31" s="30">
        <f>+C32+C34+C45+C46+C49-C50</f>
        <v>-65471.08</v>
      </c>
      <c r="D31" s="30">
        <f t="shared" si="6"/>
        <v>-54654.1</v>
      </c>
      <c r="E31" s="30">
        <f t="shared" si="6"/>
        <v>-12024.09</v>
      </c>
      <c r="F31" s="30">
        <f t="shared" si="6"/>
        <v>-41858.82000000001</v>
      </c>
      <c r="G31" s="30">
        <f t="shared" si="6"/>
        <v>-61762.72</v>
      </c>
      <c r="H31" s="30">
        <f t="shared" si="6"/>
        <v>-23801.210000000003</v>
      </c>
      <c r="I31" s="30">
        <f t="shared" si="6"/>
        <v>-73860.73999999999</v>
      </c>
      <c r="J31" s="30">
        <f t="shared" si="6"/>
        <v>-53457.33</v>
      </c>
      <c r="K31" s="30">
        <f t="shared" si="6"/>
        <v>-48362.21</v>
      </c>
      <c r="L31" s="30">
        <f t="shared" si="6"/>
        <v>-39212.799999999996</v>
      </c>
      <c r="M31" s="30">
        <f t="shared" si="6"/>
        <v>-26036.71</v>
      </c>
      <c r="N31" s="30">
        <f t="shared" si="6"/>
        <v>-21928.26</v>
      </c>
      <c r="O31" s="30">
        <f t="shared" si="6"/>
        <v>-597768.76</v>
      </c>
    </row>
    <row r="32" spans="1:15" ht="18.75" customHeight="1">
      <c r="A32" s="26" t="s">
        <v>40</v>
      </c>
      <c r="B32" s="31">
        <f>+B33</f>
        <v>-69066.8</v>
      </c>
      <c r="C32" s="31">
        <f>+C33</f>
        <v>-60913.6</v>
      </c>
      <c r="D32" s="31">
        <f aca="true" t="shared" si="7" ref="D32:O32">+D33</f>
        <v>-47040.4</v>
      </c>
      <c r="E32" s="31">
        <f t="shared" si="7"/>
        <v>-10824</v>
      </c>
      <c r="F32" s="31">
        <f t="shared" si="7"/>
        <v>-37672.8</v>
      </c>
      <c r="G32" s="31">
        <f t="shared" si="7"/>
        <v>-55748</v>
      </c>
      <c r="H32" s="31">
        <f t="shared" si="7"/>
        <v>-10379.6</v>
      </c>
      <c r="I32" s="31">
        <f t="shared" si="7"/>
        <v>-69260.4</v>
      </c>
      <c r="J32" s="31">
        <f t="shared" si="7"/>
        <v>-49385.6</v>
      </c>
      <c r="K32" s="31">
        <f t="shared" si="7"/>
        <v>-43190.4</v>
      </c>
      <c r="L32" s="31">
        <f t="shared" si="7"/>
        <v>-34469.6</v>
      </c>
      <c r="M32" s="31">
        <f t="shared" si="7"/>
        <v>-23350.8</v>
      </c>
      <c r="N32" s="31">
        <f t="shared" si="7"/>
        <v>-20499.6</v>
      </c>
      <c r="O32" s="31">
        <f t="shared" si="7"/>
        <v>-531801.6</v>
      </c>
    </row>
    <row r="33" spans="1:26" ht="18.75" customHeight="1">
      <c r="A33" s="27" t="s">
        <v>41</v>
      </c>
      <c r="B33" s="16">
        <f>ROUND((-B9)*$G$3,2)</f>
        <v>-69066.8</v>
      </c>
      <c r="C33" s="16">
        <f aca="true" t="shared" si="8" ref="C33:N33">ROUND((-C9)*$G$3,2)</f>
        <v>-60913.6</v>
      </c>
      <c r="D33" s="16">
        <f t="shared" si="8"/>
        <v>-47040.4</v>
      </c>
      <c r="E33" s="16">
        <f t="shared" si="8"/>
        <v>-10824</v>
      </c>
      <c r="F33" s="16">
        <f t="shared" si="8"/>
        <v>-37672.8</v>
      </c>
      <c r="G33" s="16">
        <f t="shared" si="8"/>
        <v>-55748</v>
      </c>
      <c r="H33" s="16">
        <f t="shared" si="8"/>
        <v>-10379.6</v>
      </c>
      <c r="I33" s="16">
        <f t="shared" si="8"/>
        <v>-69260.4</v>
      </c>
      <c r="J33" s="16">
        <f t="shared" si="8"/>
        <v>-49385.6</v>
      </c>
      <c r="K33" s="16">
        <f t="shared" si="8"/>
        <v>-43190.4</v>
      </c>
      <c r="L33" s="16">
        <f t="shared" si="8"/>
        <v>-34469.6</v>
      </c>
      <c r="M33" s="16">
        <f t="shared" si="8"/>
        <v>-23350.8</v>
      </c>
      <c r="N33" s="16">
        <f t="shared" si="8"/>
        <v>-20499.6</v>
      </c>
      <c r="O33" s="32">
        <f aca="true" t="shared" si="9" ref="O33:O50">SUM(B33:N33)</f>
        <v>-531801.6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42</v>
      </c>
      <c r="B34" s="31">
        <f>SUM(B35:B43)</f>
        <v>-6271.89</v>
      </c>
      <c r="C34" s="31">
        <f aca="true" t="shared" si="10" ref="C34:O34">SUM(C35:C43)</f>
        <v>-4557.48</v>
      </c>
      <c r="D34" s="31">
        <f t="shared" si="10"/>
        <v>-3843.14</v>
      </c>
      <c r="E34" s="31">
        <f t="shared" si="10"/>
        <v>-1200.09</v>
      </c>
      <c r="F34" s="31">
        <f t="shared" si="10"/>
        <v>-4186.02</v>
      </c>
      <c r="G34" s="31">
        <f t="shared" si="10"/>
        <v>-6014.72</v>
      </c>
      <c r="H34" s="31">
        <f t="shared" si="10"/>
        <v>-12305.37</v>
      </c>
      <c r="I34" s="31">
        <f t="shared" si="10"/>
        <v>-4600.34</v>
      </c>
      <c r="J34" s="31">
        <f t="shared" si="10"/>
        <v>-4071.73</v>
      </c>
      <c r="K34" s="31">
        <f t="shared" si="10"/>
        <v>-5171.81</v>
      </c>
      <c r="L34" s="31">
        <f t="shared" si="10"/>
        <v>-4743.2</v>
      </c>
      <c r="M34" s="31">
        <f t="shared" si="10"/>
        <v>-2685.91</v>
      </c>
      <c r="N34" s="31">
        <f t="shared" si="10"/>
        <v>-1428.66</v>
      </c>
      <c r="O34" s="31">
        <f t="shared" si="10"/>
        <v>-61080.35999999999</v>
      </c>
    </row>
    <row r="35" spans="1:26" ht="18.75" customHeight="1">
      <c r="A35" s="27" t="s">
        <v>43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-11162.43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-11162.43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44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45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46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4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47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48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49</v>
      </c>
      <c r="B41" s="33">
        <v>0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50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51</v>
      </c>
      <c r="B43" s="33">
        <v>-6271.89</v>
      </c>
      <c r="C43" s="33">
        <v>-4557.48</v>
      </c>
      <c r="D43" s="33">
        <v>-3843.14</v>
      </c>
      <c r="E43" s="33">
        <v>-1200.09</v>
      </c>
      <c r="F43" s="33">
        <v>-4186.02</v>
      </c>
      <c r="G43" s="33">
        <v>-6014.72</v>
      </c>
      <c r="H43" s="33">
        <v>-1142.94</v>
      </c>
      <c r="I43" s="33">
        <v>-4600.34</v>
      </c>
      <c r="J43" s="33">
        <v>-4071.73</v>
      </c>
      <c r="K43" s="33">
        <v>-5171.81</v>
      </c>
      <c r="L43" s="33">
        <v>-4743.2</v>
      </c>
      <c r="M43" s="33">
        <v>-2685.91</v>
      </c>
      <c r="N43" s="33">
        <v>-1428.66</v>
      </c>
      <c r="O43" s="33">
        <f t="shared" si="9"/>
        <v>-49917.92999999999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6" t="s">
        <v>78</v>
      </c>
      <c r="B45" s="35">
        <v>0</v>
      </c>
      <c r="C45" s="35">
        <v>0</v>
      </c>
      <c r="D45" s="35">
        <v>-3770.56</v>
      </c>
      <c r="E45" s="35">
        <v>0</v>
      </c>
      <c r="F45" s="35">
        <v>0</v>
      </c>
      <c r="G45" s="35">
        <v>0</v>
      </c>
      <c r="H45" s="35">
        <v>-1116.24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3">
        <f t="shared" si="9"/>
        <v>-4886.8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26" t="s">
        <v>52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3">
        <f t="shared" si="9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26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3"/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4" t="s">
        <v>53</v>
      </c>
      <c r="B48" s="36">
        <f aca="true" t="shared" si="11" ref="B48:N48">+B18+B31</f>
        <v>1207478.3699999999</v>
      </c>
      <c r="C48" s="36">
        <f t="shared" si="11"/>
        <v>849035.71</v>
      </c>
      <c r="D48" s="36">
        <f t="shared" si="11"/>
        <v>726614.07</v>
      </c>
      <c r="E48" s="36">
        <f t="shared" si="11"/>
        <v>230718.97000000003</v>
      </c>
      <c r="F48" s="36">
        <f t="shared" si="11"/>
        <v>803205.4100000001</v>
      </c>
      <c r="G48" s="36">
        <f t="shared" si="11"/>
        <v>1154005.3199999996</v>
      </c>
      <c r="H48" s="36">
        <f t="shared" si="11"/>
        <v>206731.21</v>
      </c>
      <c r="I48" s="36">
        <f t="shared" si="11"/>
        <v>862866.3500000001</v>
      </c>
      <c r="J48" s="36">
        <f t="shared" si="11"/>
        <v>765498.91</v>
      </c>
      <c r="K48" s="36">
        <f t="shared" si="11"/>
        <v>1001634.05</v>
      </c>
      <c r="L48" s="36">
        <f t="shared" si="11"/>
        <v>927262.74</v>
      </c>
      <c r="M48" s="36">
        <f t="shared" si="11"/>
        <v>525363.8100000002</v>
      </c>
      <c r="N48" s="36">
        <f t="shared" si="11"/>
        <v>263368.42</v>
      </c>
      <c r="O48" s="36">
        <f>SUM(B48:N48)</f>
        <v>9523783.34</v>
      </c>
      <c r="P48"/>
      <c r="Q48" s="43"/>
      <c r="R48"/>
      <c r="S48"/>
      <c r="T48"/>
      <c r="U48"/>
      <c r="V48"/>
      <c r="W48"/>
      <c r="X48"/>
      <c r="Y48"/>
      <c r="Z48"/>
    </row>
    <row r="49" spans="1:19" ht="18.75" customHeight="1">
      <c r="A49" s="37" t="s">
        <v>54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16">
        <f t="shared" si="9"/>
        <v>0</v>
      </c>
      <c r="P49"/>
      <c r="Q49"/>
      <c r="R49"/>
      <c r="S49"/>
    </row>
    <row r="50" spans="1:19" ht="18.75" customHeight="1">
      <c r="A50" s="37" t="s">
        <v>55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16">
        <f t="shared" si="9"/>
        <v>0</v>
      </c>
      <c r="P50"/>
      <c r="Q50"/>
      <c r="R50"/>
      <c r="S50"/>
    </row>
    <row r="51" spans="1:19" ht="15.75">
      <c r="A51" s="38"/>
      <c r="B51" s="39"/>
      <c r="C51" s="39"/>
      <c r="D51" s="40"/>
      <c r="E51" s="40"/>
      <c r="F51" s="40"/>
      <c r="G51" s="40"/>
      <c r="H51" s="40"/>
      <c r="I51" s="39"/>
      <c r="J51" s="40"/>
      <c r="K51" s="40"/>
      <c r="L51" s="40"/>
      <c r="M51" s="40"/>
      <c r="N51" s="40"/>
      <c r="O51" s="41"/>
      <c r="P51" s="42"/>
      <c r="Q51"/>
      <c r="R51" s="43"/>
      <c r="S51"/>
    </row>
    <row r="52" spans="1:19" ht="12.75" customHeight="1">
      <c r="A52" s="44"/>
      <c r="B52" s="45"/>
      <c r="C52" s="45"/>
      <c r="D52" s="46"/>
      <c r="E52" s="46"/>
      <c r="F52" s="46"/>
      <c r="G52" s="46"/>
      <c r="H52" s="46"/>
      <c r="I52" s="45"/>
      <c r="J52" s="46"/>
      <c r="K52" s="46"/>
      <c r="L52" s="46"/>
      <c r="M52" s="46"/>
      <c r="N52" s="46"/>
      <c r="O52" s="47"/>
      <c r="P52" s="42"/>
      <c r="Q52"/>
      <c r="R52" s="43"/>
      <c r="S52"/>
    </row>
    <row r="53" spans="1:17" ht="15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50"/>
      <c r="Q53"/>
    </row>
    <row r="54" spans="1:17" ht="18.75" customHeight="1">
      <c r="A54" s="14" t="s">
        <v>56</v>
      </c>
      <c r="B54" s="51">
        <f aca="true" t="shared" si="12" ref="B54:O54">SUM(B55:B65)</f>
        <v>1207478.37</v>
      </c>
      <c r="C54" s="51">
        <f t="shared" si="12"/>
        <v>849035.7</v>
      </c>
      <c r="D54" s="51">
        <f t="shared" si="12"/>
        <v>726614.07</v>
      </c>
      <c r="E54" s="51">
        <f t="shared" si="12"/>
        <v>230718.97</v>
      </c>
      <c r="F54" s="51">
        <f t="shared" si="12"/>
        <v>803205.4</v>
      </c>
      <c r="G54" s="51">
        <f t="shared" si="12"/>
        <v>1154005.31</v>
      </c>
      <c r="H54" s="51">
        <f t="shared" si="12"/>
        <v>206731.22</v>
      </c>
      <c r="I54" s="51">
        <f t="shared" si="12"/>
        <v>862866.35</v>
      </c>
      <c r="J54" s="51">
        <f t="shared" si="12"/>
        <v>765498.91</v>
      </c>
      <c r="K54" s="51">
        <f t="shared" si="12"/>
        <v>1001634.05</v>
      </c>
      <c r="L54" s="51">
        <f t="shared" si="12"/>
        <v>927262.75</v>
      </c>
      <c r="M54" s="51">
        <f t="shared" si="12"/>
        <v>525363.81</v>
      </c>
      <c r="N54" s="51">
        <f t="shared" si="12"/>
        <v>263368.43</v>
      </c>
      <c r="O54" s="36">
        <f t="shared" si="12"/>
        <v>9523783.34</v>
      </c>
      <c r="Q54"/>
    </row>
    <row r="55" spans="1:18" ht="18.75" customHeight="1">
      <c r="A55" s="26" t="s">
        <v>57</v>
      </c>
      <c r="B55" s="51">
        <v>985882.16</v>
      </c>
      <c r="C55" s="51">
        <v>604291.83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>SUM(B55:N55)</f>
        <v>1590173.99</v>
      </c>
      <c r="P55"/>
      <c r="Q55"/>
      <c r="R55" s="43"/>
    </row>
    <row r="56" spans="1:16" ht="18.75" customHeight="1">
      <c r="A56" s="26" t="s">
        <v>58</v>
      </c>
      <c r="B56" s="51">
        <v>221596.21</v>
      </c>
      <c r="C56" s="51">
        <v>244743.87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aca="true" t="shared" si="13" ref="O56:O65">SUM(B56:N56)</f>
        <v>466340.07999999996</v>
      </c>
      <c r="P56"/>
    </row>
    <row r="57" spans="1:17" ht="18.75" customHeight="1">
      <c r="A57" s="26" t="s">
        <v>59</v>
      </c>
      <c r="B57" s="52">
        <v>0</v>
      </c>
      <c r="C57" s="52">
        <v>0</v>
      </c>
      <c r="D57" s="31">
        <v>726614.07</v>
      </c>
      <c r="E57" s="52">
        <v>0</v>
      </c>
      <c r="F57" s="52">
        <v>0</v>
      </c>
      <c r="G57" s="52">
        <v>0</v>
      </c>
      <c r="H57" s="51">
        <v>206731.22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1">
        <f t="shared" si="13"/>
        <v>933345.2899999999</v>
      </c>
      <c r="Q57"/>
    </row>
    <row r="58" spans="1:18" ht="18.75" customHeight="1">
      <c r="A58" s="26" t="s">
        <v>60</v>
      </c>
      <c r="B58" s="52">
        <v>0</v>
      </c>
      <c r="C58" s="52">
        <v>0</v>
      </c>
      <c r="D58" s="52">
        <v>0</v>
      </c>
      <c r="E58" s="31">
        <v>230718.97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230718.97</v>
      </c>
      <c r="R58"/>
    </row>
    <row r="59" spans="1:19" ht="18.75" customHeight="1">
      <c r="A59" s="26" t="s">
        <v>61</v>
      </c>
      <c r="B59" s="52">
        <v>0</v>
      </c>
      <c r="C59" s="52">
        <v>0</v>
      </c>
      <c r="D59" s="52">
        <v>0</v>
      </c>
      <c r="E59" s="52">
        <v>0</v>
      </c>
      <c r="F59" s="31">
        <v>803205.4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1">
        <f t="shared" si="13"/>
        <v>803205.4</v>
      </c>
      <c r="S59"/>
    </row>
    <row r="60" spans="1:20" ht="18.75" customHeight="1">
      <c r="A60" s="26" t="s">
        <v>62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1">
        <v>1154005.31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3"/>
        <v>1154005.31</v>
      </c>
      <c r="T60"/>
    </row>
    <row r="61" spans="1:21" ht="18.75" customHeight="1">
      <c r="A61" s="26" t="s">
        <v>63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1">
        <v>862866.35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36">
        <f t="shared" si="13"/>
        <v>862866.35</v>
      </c>
      <c r="U61"/>
    </row>
    <row r="62" spans="1:22" ht="18.75" customHeight="1">
      <c r="A62" s="26" t="s">
        <v>64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31">
        <v>765498.91</v>
      </c>
      <c r="K62" s="52">
        <v>0</v>
      </c>
      <c r="L62" s="52">
        <v>0</v>
      </c>
      <c r="M62" s="52">
        <v>0</v>
      </c>
      <c r="N62" s="52">
        <v>0</v>
      </c>
      <c r="O62" s="36">
        <f t="shared" si="13"/>
        <v>765498.91</v>
      </c>
      <c r="V62"/>
    </row>
    <row r="63" spans="1:23" ht="18.75" customHeight="1">
      <c r="A63" s="26" t="s">
        <v>65</v>
      </c>
      <c r="B63" s="52">
        <v>0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31">
        <v>1001634.05</v>
      </c>
      <c r="L63" s="31">
        <v>927262.75</v>
      </c>
      <c r="M63" s="52">
        <v>0</v>
      </c>
      <c r="N63" s="52">
        <v>0</v>
      </c>
      <c r="O63" s="36">
        <f t="shared" si="13"/>
        <v>1928896.8</v>
      </c>
      <c r="P63"/>
      <c r="W63"/>
    </row>
    <row r="64" spans="1:25" ht="18.75" customHeight="1">
      <c r="A64" s="26" t="s">
        <v>66</v>
      </c>
      <c r="B64" s="52"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31">
        <v>525363.81</v>
      </c>
      <c r="N64" s="52">
        <v>0</v>
      </c>
      <c r="O64" s="36">
        <f t="shared" si="13"/>
        <v>525363.81</v>
      </c>
      <c r="R64"/>
      <c r="Y64"/>
    </row>
    <row r="65" spans="1:26" ht="18.75" customHeight="1">
      <c r="A65" s="38" t="s">
        <v>67</v>
      </c>
      <c r="B65" s="53">
        <v>0</v>
      </c>
      <c r="C65" s="53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4">
        <v>263368.43</v>
      </c>
      <c r="O65" s="55">
        <f t="shared" si="13"/>
        <v>263368.43</v>
      </c>
      <c r="P65"/>
      <c r="S65"/>
      <c r="Z65"/>
    </row>
    <row r="66" spans="1:12" ht="21" customHeight="1">
      <c r="A66" s="56" t="s">
        <v>79</v>
      </c>
      <c r="B66" s="57"/>
      <c r="C66" s="57"/>
      <c r="D66"/>
      <c r="E66"/>
      <c r="F66"/>
      <c r="G66"/>
      <c r="H66" s="58"/>
      <c r="I66" s="58"/>
      <c r="J66"/>
      <c r="K66"/>
      <c r="L66"/>
    </row>
    <row r="67" spans="1:14" ht="15.75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</row>
    <row r="68" spans="2:12" ht="13.5">
      <c r="B68" s="57"/>
      <c r="C68" s="57"/>
      <c r="D68"/>
      <c r="E68"/>
      <c r="F68"/>
      <c r="G68"/>
      <c r="H68" s="58"/>
      <c r="I68" s="58"/>
      <c r="J68"/>
      <c r="K68"/>
      <c r="L68"/>
    </row>
    <row r="69" spans="2:12" ht="13.5">
      <c r="B69" s="57"/>
      <c r="C69" s="57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ht="13.5">
      <c r="K75"/>
    </row>
    <row r="76" ht="13.5">
      <c r="L76"/>
    </row>
    <row r="77" ht="13.5">
      <c r="M77"/>
    </row>
    <row r="78" ht="13.5">
      <c r="N78"/>
    </row>
    <row r="105" spans="2:14" ht="13.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  <row r="107" spans="2:14" ht="13.5"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</row>
  </sheetData>
  <sheetProtection/>
  <mergeCells count="6">
    <mergeCell ref="A1:O1"/>
    <mergeCell ref="A2:O2"/>
    <mergeCell ref="A4:A6"/>
    <mergeCell ref="B4:N4"/>
    <mergeCell ref="O4:O6"/>
    <mergeCell ref="A67:N67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2022-02-09T13:48:22Z</dcterms:modified>
  <cp:category/>
  <cp:version/>
  <cp:contentType/>
  <cp:contentStatus/>
</cp:coreProperties>
</file>