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<sst xmlns="http://schemas.openxmlformats.org/spreadsheetml/2006/main" count="83" uniqueCount="80">
  <si>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</si>
  <si>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</si>
  <si>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</si>
  <si>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</si>
  <si>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</si>
  <si>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</si>
  <si>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</si>
  <si>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</si>
  <si>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</si>
  <si>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</si>
  <si>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</si>
  <si>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</si>
  <si>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</si>
  <si>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</si>
  <si>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</si>
  <si>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</si>
  <si>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</si>
  <si>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</si>
  <si>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</si>
  <si>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</si>
  <si>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</si>
  <si>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</si>
  <si>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</si>
  <si>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</si>
  <si>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</si>
  <si>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</si>
  <si>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</si>
  <si>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</si>
  <si>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</si>
  <si>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</si>
  <si>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</si>
  <si>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</si>
  <si>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</si>
  <si>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</si>
  <si>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</si>
  <si>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</si>
  <si>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</si>
  <si>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</si>
  <si>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</si>
  <si>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</si>
  <si>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</si>
  <si>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</si>
  <si>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</si>
  <si>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</si>
  <si>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</si>
  <si>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</si>
  <si>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</si>
  <si>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</si>
  <si>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</si>
  <si>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</si>
  <si>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</si>
  <si>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</si>
  <si>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</si>
  <si>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</si>
  <si>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</si>
  <si>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</si>
  <si>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</si>
  <si>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</si>
  <si>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</si>
  <si>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</si>
  <si>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</si>
  <si>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</si>
  <si>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</si>
  <si>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</si>
  <si>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</si>
  <si>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</si>
  <si>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</si>
  <si>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</si>
  <si>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</si>
  <si>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 Remuneração Bruta do Operador (4.1 + 4.2 + 4.3 + 4.4 + 4.5 + 4.6 + 4.7 + 4.8)</t>
  </si>
  <si>
    <t>OPERAÇÃO 01/02/22 - VENCIMENTO 08/02/22</t>
  </si>
  <si>
    <t>4.6. Remuneração SMGO</t>
  </si>
  <si>
    <t>4.7. Valor Frota Não Disponibilizada</t>
  </si>
  <si>
    <t>4.8. Ajuste Frota Operante</t>
  </si>
  <si>
    <t>4.9.Remuneração Manutenção Validadores</t>
  </si>
  <si>
    <t>4.10. Remuneração Comunicação AVL</t>
  </si>
  <si>
    <t>4.11. Remuneração pelo Serviço Atende</t>
  </si>
  <si>
    <t>2.1 Tarifa de Remuneração por Passageiro Transportado Combustível</t>
  </si>
  <si>
    <t>5.3. Revisão de Remuneração pelo Transporte Coletivo (1)</t>
  </si>
  <si>
    <t>Nota: (1) Revisões do período de 19/03 a 03/12/20, lotes D3 e D7; revisão tarifa rcombustível, período de 01 a 12/01/22.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</si>
</sst>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334533</v>
      </c>
      <c r="C7" s="9">
        <f t="shared" si="0"/>
        <v>240551</v>
      </c>
      <c r="D7" s="9">
        <f t="shared" si="0"/>
        <v>247604</v>
      </c>
      <c r="E7" s="9">
        <f t="shared" si="0"/>
        <v>54972</v>
      </c>
      <c r="F7" s="9">
        <f t="shared" si="0"/>
        <v>190911</v>
      </c>
      <c r="G7" s="9">
        <f t="shared" si="0"/>
        <v>312514</v>
      </c>
      <c r="H7" s="9">
        <f t="shared" si="0"/>
        <v>41301</v>
      </c>
      <c r="I7" s="9">
        <f t="shared" si="0"/>
        <v>246952</v>
      </c>
      <c r="J7" s="9">
        <f t="shared" si="0"/>
        <v>208914</v>
      </c>
      <c r="K7" s="9">
        <f t="shared" si="0"/>
        <v>311413</v>
      </c>
      <c r="L7" s="9">
        <f t="shared" si="0"/>
        <v>228609</v>
      </c>
      <c r="M7" s="9">
        <f t="shared" si="0"/>
        <v>110946</v>
      </c>
      <c r="N7" s="9">
        <f t="shared" si="0"/>
        <v>71252</v>
      </c>
      <c r="O7" s="9">
        <f t="shared" si="0"/>
        <v>2600472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15177</v>
      </c>
      <c r="C8" s="11">
        <f t="shared" si="1"/>
        <v>15509</v>
      </c>
      <c r="D8" s="11">
        <f t="shared" si="1"/>
        <v>11265</v>
      </c>
      <c r="E8" s="11">
        <f t="shared" si="1"/>
        <v>2405</v>
      </c>
      <c r="F8" s="11">
        <f t="shared" si="1"/>
        <v>8676</v>
      </c>
      <c r="G8" s="11">
        <f t="shared" si="1"/>
        <v>13084</v>
      </c>
      <c r="H8" s="11">
        <f t="shared" si="1"/>
        <v>2564</v>
      </c>
      <c r="I8" s="11">
        <f t="shared" si="1"/>
        <v>16176</v>
      </c>
      <c r="J8" s="11">
        <f t="shared" si="1"/>
        <v>11159</v>
      </c>
      <c r="K8" s="11">
        <f t="shared" si="1"/>
        <v>10084</v>
      </c>
      <c r="L8" s="11">
        <f t="shared" si="1"/>
        <v>8253</v>
      </c>
      <c r="M8" s="11">
        <f t="shared" si="1"/>
        <v>5083</v>
      </c>
      <c r="N8" s="11">
        <f t="shared" si="1"/>
        <v>4792</v>
      </c>
      <c r="O8" s="11">
        <f t="shared" si="1"/>
        <v>124227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15177</v>
      </c>
      <c r="C9" s="11">
        <v>15509</v>
      </c>
      <c r="D9" s="11">
        <v>11265</v>
      </c>
      <c r="E9" s="11">
        <v>2405</v>
      </c>
      <c r="F9" s="11">
        <v>8676</v>
      </c>
      <c r="G9" s="11">
        <v>13084</v>
      </c>
      <c r="H9" s="11">
        <v>2564</v>
      </c>
      <c r="I9" s="11">
        <v>16173</v>
      </c>
      <c r="J9" s="11">
        <v>11159</v>
      </c>
      <c r="K9" s="11">
        <v>10072</v>
      </c>
      <c r="L9" s="11">
        <v>8253</v>
      </c>
      <c r="M9" s="11">
        <v>5071</v>
      </c>
      <c r="N9" s="11">
        <v>4780</v>
      </c>
      <c r="O9" s="11">
        <f>SUM(B9:N9)</f>
        <v>124188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12</v>
      </c>
      <c r="L10" s="13">
        <v>0</v>
      </c>
      <c r="M10" s="13">
        <v>12</v>
      </c>
      <c r="N10" s="13">
        <v>12</v>
      </c>
      <c r="O10" s="11">
        <f>SUM(B10:N10)</f>
        <v>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319356</v>
      </c>
      <c r="C11" s="13">
        <v>225042</v>
      </c>
      <c r="D11" s="13">
        <v>236339</v>
      </c>
      <c r="E11" s="13">
        <v>52567</v>
      </c>
      <c r="F11" s="13">
        <v>182235</v>
      </c>
      <c r="G11" s="13">
        <v>299430</v>
      </c>
      <c r="H11" s="13">
        <v>38737</v>
      </c>
      <c r="I11" s="13">
        <v>230776</v>
      </c>
      <c r="J11" s="13">
        <v>197755</v>
      </c>
      <c r="K11" s="13">
        <v>301329</v>
      </c>
      <c r="L11" s="13">
        <v>220356</v>
      </c>
      <c r="M11" s="13">
        <v>105863</v>
      </c>
      <c r="N11" s="13">
        <v>66460</v>
      </c>
      <c r="O11" s="11">
        <f>SUM(B11:N11)</f>
        <v>2476245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77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1.387035776456355</v>
      </c>
      <c r="C16" s="19">
        <v>1.39693506625034</v>
      </c>
      <c r="D16" s="19">
        <v>1.311634865106103</v>
      </c>
      <c r="E16" s="19">
        <v>1.041870380935691</v>
      </c>
      <c r="F16" s="19">
        <v>1.582054237822075</v>
      </c>
      <c r="G16" s="19">
        <v>1.667362822074572</v>
      </c>
      <c r="H16" s="19">
        <v>1.841173037514871</v>
      </c>
      <c r="I16" s="19">
        <v>1.362970860720977</v>
      </c>
      <c r="J16" s="19">
        <v>1.399189093377541</v>
      </c>
      <c r="K16" s="19">
        <v>1.248368882663929</v>
      </c>
      <c r="L16" s="19">
        <v>1.37516307811164</v>
      </c>
      <c r="M16" s="19">
        <v>1.403196912779175</v>
      </c>
      <c r="N16" s="19">
        <v>1.268152517064854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SUM(B19:B29)</f>
        <v>1276012.76</v>
      </c>
      <c r="C18" s="24">
        <f aca="true" t="shared" si="2" ref="C18:O18">SUM(C19:C29)</f>
        <v>933530.7200000001</v>
      </c>
      <c r="D18" s="24">
        <f t="shared" si="2"/>
        <v>775287.4</v>
      </c>
      <c r="E18" s="24">
        <f t="shared" si="2"/>
        <v>240959.50000000003</v>
      </c>
      <c r="F18" s="24">
        <f t="shared" si="2"/>
        <v>837608.13</v>
      </c>
      <c r="G18" s="24">
        <f t="shared" si="2"/>
        <v>1212847.0099999998</v>
      </c>
      <c r="H18" s="24">
        <f t="shared" si="2"/>
        <v>230144.68999999997</v>
      </c>
      <c r="I18" s="24">
        <f t="shared" si="2"/>
        <v>934256.3999999999</v>
      </c>
      <c r="J18" s="24">
        <f t="shared" si="2"/>
        <v>802187.1</v>
      </c>
      <c r="K18" s="24">
        <f t="shared" si="2"/>
        <v>1034908.01</v>
      </c>
      <c r="L18" s="24">
        <f t="shared" si="2"/>
        <v>955837.91</v>
      </c>
      <c r="M18" s="24">
        <f t="shared" si="2"/>
        <v>543646.15</v>
      </c>
      <c r="N18" s="24">
        <f t="shared" si="2"/>
        <v>283495.0400000001</v>
      </c>
      <c r="O18" s="24">
        <f t="shared" si="2"/>
        <v>10060720.82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837436.46</v>
      </c>
      <c r="C19" s="30">
        <f aca="true" t="shared" si="3" ref="C19:N19">ROUND((C13+C14)*C7,2)</f>
        <v>622064.89</v>
      </c>
      <c r="D19" s="30">
        <f t="shared" si="3"/>
        <v>561565.87</v>
      </c>
      <c r="E19" s="30">
        <f t="shared" si="3"/>
        <v>212989.01</v>
      </c>
      <c r="F19" s="30">
        <f t="shared" si="3"/>
        <v>501866.84</v>
      </c>
      <c r="G19" s="30">
        <f t="shared" si="3"/>
        <v>675936.53</v>
      </c>
      <c r="H19" s="30">
        <f t="shared" si="3"/>
        <v>119938.1</v>
      </c>
      <c r="I19" s="30">
        <f t="shared" si="3"/>
        <v>634123.35</v>
      </c>
      <c r="J19" s="30">
        <f t="shared" si="3"/>
        <v>539562.19</v>
      </c>
      <c r="K19" s="30">
        <f t="shared" si="3"/>
        <v>760252.56</v>
      </c>
      <c r="L19" s="30">
        <f t="shared" si="3"/>
        <v>635464.44</v>
      </c>
      <c r="M19" s="30">
        <f t="shared" si="3"/>
        <v>355870.39</v>
      </c>
      <c r="N19" s="30">
        <f t="shared" si="3"/>
        <v>206438.42</v>
      </c>
      <c r="O19" s="30">
        <f aca="true" t="shared" si="4" ref="O19:O29">SUM(B19:N19)</f>
        <v>6663509.05</v>
      </c>
    </row>
    <row r="20" spans="1:23" ht="18.75" customHeight="1">
      <c r="A20" s="26" t="s">
        <v>35</v>
      </c>
      <c r="B20" s="30">
        <f>IF(B16&lt;&gt;0,ROUND((B16-1)*B19,2),0)</f>
        <v>324117.87</v>
      </c>
      <c r="C20" s="30">
        <f aca="true" t="shared" si="5" ref="C20:N20">IF(C16&lt;&gt;0,ROUND((C16-1)*C19,2),0)</f>
        <v>246919.37</v>
      </c>
      <c r="D20" s="30">
        <f t="shared" si="5"/>
        <v>175003.5</v>
      </c>
      <c r="E20" s="30">
        <f t="shared" si="5"/>
        <v>8917.93</v>
      </c>
      <c r="F20" s="30">
        <f t="shared" si="5"/>
        <v>292113.72</v>
      </c>
      <c r="G20" s="30">
        <f t="shared" si="5"/>
        <v>451094.91</v>
      </c>
      <c r="H20" s="30">
        <f t="shared" si="5"/>
        <v>100888.7</v>
      </c>
      <c r="I20" s="30">
        <f t="shared" si="5"/>
        <v>230168.3</v>
      </c>
      <c r="J20" s="30">
        <f t="shared" si="5"/>
        <v>215387.34</v>
      </c>
      <c r="K20" s="30">
        <f t="shared" si="5"/>
        <v>188823.08</v>
      </c>
      <c r="L20" s="30">
        <f t="shared" si="5"/>
        <v>238402.8</v>
      </c>
      <c r="M20" s="30">
        <f t="shared" si="5"/>
        <v>143485.84</v>
      </c>
      <c r="N20" s="30">
        <f t="shared" si="5"/>
        <v>55356.98</v>
      </c>
      <c r="O20" s="30">
        <f t="shared" si="4"/>
        <v>2670680.34</v>
      </c>
      <c r="W20" s="62"/>
    </row>
    <row r="21" spans="1:15" ht="18.75" customHeight="1">
      <c r="A21" s="26" t="s">
        <v>36</v>
      </c>
      <c r="B21" s="30">
        <v>56552.15</v>
      </c>
      <c r="C21" s="30">
        <v>38609.28</v>
      </c>
      <c r="D21" s="30">
        <v>22390.29</v>
      </c>
      <c r="E21" s="30">
        <v>9540.01</v>
      </c>
      <c r="F21" s="30">
        <v>28348</v>
      </c>
      <c r="G21" s="30">
        <v>45337.31</v>
      </c>
      <c r="H21" s="30">
        <v>4348.78</v>
      </c>
      <c r="I21" s="30">
        <v>31032.94</v>
      </c>
      <c r="J21" s="30">
        <v>30705.36</v>
      </c>
      <c r="K21" s="30">
        <v>46415.71</v>
      </c>
      <c r="L21" s="30">
        <v>43093.33</v>
      </c>
      <c r="M21" s="30">
        <v>20414.52</v>
      </c>
      <c r="N21" s="30">
        <v>12070.65</v>
      </c>
      <c r="O21" s="30">
        <f t="shared" si="4"/>
        <v>388858.3300000001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71</v>
      </c>
      <c r="B24" s="30">
        <v>1130.48</v>
      </c>
      <c r="C24" s="30">
        <v>842.72</v>
      </c>
      <c r="D24" s="30">
        <v>691.13</v>
      </c>
      <c r="E24" s="30">
        <v>215.82</v>
      </c>
      <c r="F24" s="30">
        <v>750.23</v>
      </c>
      <c r="G24" s="30">
        <v>1084.23</v>
      </c>
      <c r="H24" s="30">
        <v>205.54</v>
      </c>
      <c r="I24" s="30">
        <v>829.87</v>
      </c>
      <c r="J24" s="30">
        <v>719.4</v>
      </c>
      <c r="K24" s="30">
        <v>922.37</v>
      </c>
      <c r="L24" s="30">
        <v>847.86</v>
      </c>
      <c r="M24" s="30">
        <v>477.88</v>
      </c>
      <c r="N24" s="30">
        <v>254.34</v>
      </c>
      <c r="O24" s="30">
        <f>SUM(B24:N24)</f>
        <v>8971.869999999999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941.37</v>
      </c>
      <c r="C27" s="30">
        <v>700.9</v>
      </c>
      <c r="D27" s="30">
        <v>614.72</v>
      </c>
      <c r="E27" s="30">
        <v>187.76</v>
      </c>
      <c r="F27" s="30">
        <v>618.59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801.21</v>
      </c>
      <c r="L27" s="30">
        <v>711.2</v>
      </c>
      <c r="M27" s="30">
        <v>402.53</v>
      </c>
      <c r="N27" s="30">
        <v>210.92</v>
      </c>
      <c r="O27" s="30">
        <f>SUM(B27:N27)</f>
        <v>7477.16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>SUM(B28:N28)</f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7575.39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336642.57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+B32+B34+B45+B46+B49-B50</f>
        <v>-121627.3</v>
      </c>
      <c r="C31" s="30">
        <f>+C32+C34+C45+C46+C49-C50</f>
        <v>-109732.25</v>
      </c>
      <c r="D31" s="30">
        <f t="shared" si="6"/>
        <v>-90518.26</v>
      </c>
      <c r="E31" s="30">
        <f t="shared" si="6"/>
        <v>-21322.08</v>
      </c>
      <c r="F31" s="30">
        <f t="shared" si="6"/>
        <v>-77598.89000000001</v>
      </c>
      <c r="G31" s="30">
        <f t="shared" si="6"/>
        <v>-113305.5</v>
      </c>
      <c r="H31" s="30">
        <f t="shared" si="6"/>
        <v>-34298.44</v>
      </c>
      <c r="I31" s="30">
        <f t="shared" si="6"/>
        <v>-113350.98999999999</v>
      </c>
      <c r="J31" s="30">
        <f t="shared" si="6"/>
        <v>-86227.51000000001</v>
      </c>
      <c r="K31" s="30">
        <f t="shared" si="6"/>
        <v>-92296.94</v>
      </c>
      <c r="L31" s="30">
        <f t="shared" si="6"/>
        <v>-79615.9</v>
      </c>
      <c r="M31" s="30">
        <f t="shared" si="6"/>
        <v>-46659.83</v>
      </c>
      <c r="N31" s="30">
        <f t="shared" si="6"/>
        <v>-33997.240000000005</v>
      </c>
      <c r="O31" s="30">
        <f t="shared" si="6"/>
        <v>-1020551.13</v>
      </c>
    </row>
    <row r="32" spans="1:15" ht="18.75" customHeight="1">
      <c r="A32" s="26" t="s">
        <v>40</v>
      </c>
      <c r="B32" s="31">
        <f>+B33</f>
        <v>-66778.8</v>
      </c>
      <c r="C32" s="31">
        <f>+C33</f>
        <v>-68239.6</v>
      </c>
      <c r="D32" s="31">
        <f aca="true" t="shared" si="7" ref="D32:O32">+D33</f>
        <v>-49566</v>
      </c>
      <c r="E32" s="31">
        <f t="shared" si="7"/>
        <v>-10582</v>
      </c>
      <c r="F32" s="31">
        <f t="shared" si="7"/>
        <v>-38174.4</v>
      </c>
      <c r="G32" s="31">
        <f t="shared" si="7"/>
        <v>-57569.6</v>
      </c>
      <c r="H32" s="31">
        <f t="shared" si="7"/>
        <v>-11281.6</v>
      </c>
      <c r="I32" s="31">
        <f t="shared" si="7"/>
        <v>-71161.2</v>
      </c>
      <c r="J32" s="31">
        <f t="shared" si="7"/>
        <v>-49099.6</v>
      </c>
      <c r="K32" s="31">
        <f t="shared" si="7"/>
        <v>-44316.8</v>
      </c>
      <c r="L32" s="31">
        <f t="shared" si="7"/>
        <v>-36313.2</v>
      </c>
      <c r="M32" s="31">
        <f t="shared" si="7"/>
        <v>-22312.4</v>
      </c>
      <c r="N32" s="31">
        <f t="shared" si="7"/>
        <v>-21032</v>
      </c>
      <c r="O32" s="31">
        <f t="shared" si="7"/>
        <v>-546427.2</v>
      </c>
    </row>
    <row r="33" spans="1:26" ht="18.75" customHeight="1">
      <c r="A33" s="27" t="s">
        <v>41</v>
      </c>
      <c r="B33" s="16">
        <f>ROUND((-B9)*$G$3,2)</f>
        <v>-66778.8</v>
      </c>
      <c r="C33" s="16">
        <f aca="true" t="shared" si="8" ref="C33:N33">ROUND((-C9)*$G$3,2)</f>
        <v>-68239.6</v>
      </c>
      <c r="D33" s="16">
        <f t="shared" si="8"/>
        <v>-49566</v>
      </c>
      <c r="E33" s="16">
        <f t="shared" si="8"/>
        <v>-10582</v>
      </c>
      <c r="F33" s="16">
        <f t="shared" si="8"/>
        <v>-38174.4</v>
      </c>
      <c r="G33" s="16">
        <f t="shared" si="8"/>
        <v>-57569.6</v>
      </c>
      <c r="H33" s="16">
        <f t="shared" si="8"/>
        <v>-11281.6</v>
      </c>
      <c r="I33" s="16">
        <f t="shared" si="8"/>
        <v>-71161.2</v>
      </c>
      <c r="J33" s="16">
        <f t="shared" si="8"/>
        <v>-49099.6</v>
      </c>
      <c r="K33" s="16">
        <f t="shared" si="8"/>
        <v>-44316.8</v>
      </c>
      <c r="L33" s="16">
        <f t="shared" si="8"/>
        <v>-36313.2</v>
      </c>
      <c r="M33" s="16">
        <f t="shared" si="8"/>
        <v>-22312.4</v>
      </c>
      <c r="N33" s="16">
        <f t="shared" si="8"/>
        <v>-21032</v>
      </c>
      <c r="O33" s="32">
        <f aca="true" t="shared" si="9" ref="O33:O50">SUM(B33:N33)</f>
        <v>-546427.2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SUM(B35:B43)</f>
        <v>-6286.17</v>
      </c>
      <c r="C34" s="31">
        <f aca="true" t="shared" si="10" ref="C34:O34">SUM(C35:C43)</f>
        <v>-4686.06</v>
      </c>
      <c r="D34" s="31">
        <f t="shared" si="10"/>
        <v>-3843.14</v>
      </c>
      <c r="E34" s="31">
        <f t="shared" si="10"/>
        <v>-1200.09</v>
      </c>
      <c r="F34" s="31">
        <f t="shared" si="10"/>
        <v>-4171.73</v>
      </c>
      <c r="G34" s="31">
        <f t="shared" si="10"/>
        <v>-6029.01</v>
      </c>
      <c r="H34" s="31">
        <f t="shared" si="10"/>
        <v>-12285.99</v>
      </c>
      <c r="I34" s="31">
        <f t="shared" si="10"/>
        <v>-4614.62</v>
      </c>
      <c r="J34" s="31">
        <f t="shared" si="10"/>
        <v>-4000.29</v>
      </c>
      <c r="K34" s="31">
        <f t="shared" si="10"/>
        <v>-5128.95</v>
      </c>
      <c r="L34" s="31">
        <f t="shared" si="10"/>
        <v>-4714.63</v>
      </c>
      <c r="M34" s="31">
        <f t="shared" si="10"/>
        <v>-2657.34</v>
      </c>
      <c r="N34" s="31">
        <f t="shared" si="10"/>
        <v>-1414.38</v>
      </c>
      <c r="O34" s="31">
        <f t="shared" si="10"/>
        <v>-61032.39999999998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-11143.05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-11143.05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51</v>
      </c>
      <c r="B43" s="33">
        <v>-6286.17</v>
      </c>
      <c r="C43" s="33">
        <v>-4686.06</v>
      </c>
      <c r="D43" s="33">
        <v>-3843.14</v>
      </c>
      <c r="E43" s="33">
        <v>-1200.09</v>
      </c>
      <c r="F43" s="33">
        <v>-4171.73</v>
      </c>
      <c r="G43" s="33">
        <v>-6029.01</v>
      </c>
      <c r="H43" s="33">
        <v>-1142.94</v>
      </c>
      <c r="I43" s="33">
        <v>-4614.62</v>
      </c>
      <c r="J43" s="33">
        <v>-4000.29</v>
      </c>
      <c r="K43" s="33">
        <v>-5128.95</v>
      </c>
      <c r="L43" s="33">
        <v>-4714.63</v>
      </c>
      <c r="M43" s="33">
        <v>-2657.34</v>
      </c>
      <c r="N43" s="33">
        <v>-1414.38</v>
      </c>
      <c r="O43" s="33">
        <f t="shared" si="9"/>
        <v>-49889.349999999984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-48562.33</v>
      </c>
      <c r="C45" s="35">
        <v>-36806.59</v>
      </c>
      <c r="D45" s="35">
        <f>-33368.46-3740.66</f>
        <v>-37109.119999999995</v>
      </c>
      <c r="E45" s="35">
        <v>-9539.99</v>
      </c>
      <c r="F45" s="35">
        <v>-35252.76</v>
      </c>
      <c r="G45" s="35">
        <v>-49706.89</v>
      </c>
      <c r="H45" s="35">
        <f>-9616.55-1114.3</f>
        <v>-10730.849999999999</v>
      </c>
      <c r="I45" s="35">
        <v>-37575.17</v>
      </c>
      <c r="J45" s="35">
        <v>-33127.62</v>
      </c>
      <c r="K45" s="35">
        <v>-42851.19</v>
      </c>
      <c r="L45" s="35">
        <v>-38588.07</v>
      </c>
      <c r="M45" s="35">
        <v>-21690.09</v>
      </c>
      <c r="N45" s="35">
        <v>-11550.86</v>
      </c>
      <c r="O45" s="33">
        <f t="shared" si="9"/>
        <v>-413091.53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52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53</v>
      </c>
      <c r="B48" s="36">
        <f aca="true" t="shared" si="11" ref="B48:N48">+B18+B31</f>
        <v>1154385.46</v>
      </c>
      <c r="C48" s="36">
        <f t="shared" si="11"/>
        <v>823798.4700000001</v>
      </c>
      <c r="D48" s="36">
        <f t="shared" si="11"/>
        <v>684769.14</v>
      </c>
      <c r="E48" s="36">
        <f t="shared" si="11"/>
        <v>219637.42000000004</v>
      </c>
      <c r="F48" s="36">
        <f t="shared" si="11"/>
        <v>760009.24</v>
      </c>
      <c r="G48" s="36">
        <f t="shared" si="11"/>
        <v>1099541.5099999998</v>
      </c>
      <c r="H48" s="36">
        <f t="shared" si="11"/>
        <v>195846.24999999997</v>
      </c>
      <c r="I48" s="36">
        <f t="shared" si="11"/>
        <v>820905.4099999999</v>
      </c>
      <c r="J48" s="36">
        <f t="shared" si="11"/>
        <v>715959.59</v>
      </c>
      <c r="K48" s="36">
        <f t="shared" si="11"/>
        <v>942611.0700000001</v>
      </c>
      <c r="L48" s="36">
        <f t="shared" si="11"/>
        <v>876222.01</v>
      </c>
      <c r="M48" s="36">
        <f t="shared" si="11"/>
        <v>496986.32</v>
      </c>
      <c r="N48" s="36">
        <f t="shared" si="11"/>
        <v>249497.8000000001</v>
      </c>
      <c r="O48" s="36">
        <f>SUM(B48:N48)</f>
        <v>9040169.690000001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56</v>
      </c>
      <c r="B54" s="51">
        <f aca="true" t="shared" si="12" ref="B54:O54">SUM(B55:B65)</f>
        <v>1154385.46</v>
      </c>
      <c r="C54" s="51">
        <f t="shared" si="12"/>
        <v>823798.47</v>
      </c>
      <c r="D54" s="51">
        <f t="shared" si="12"/>
        <v>684769.14</v>
      </c>
      <c r="E54" s="51">
        <f t="shared" si="12"/>
        <v>219637.43</v>
      </c>
      <c r="F54" s="51">
        <f t="shared" si="12"/>
        <v>760009.24</v>
      </c>
      <c r="G54" s="51">
        <f t="shared" si="12"/>
        <v>1099541.51</v>
      </c>
      <c r="H54" s="51">
        <f t="shared" si="12"/>
        <v>195846.25</v>
      </c>
      <c r="I54" s="51">
        <f t="shared" si="12"/>
        <v>820905.4</v>
      </c>
      <c r="J54" s="51">
        <f t="shared" si="12"/>
        <v>715959.58</v>
      </c>
      <c r="K54" s="51">
        <f t="shared" si="12"/>
        <v>942611.06</v>
      </c>
      <c r="L54" s="51">
        <f t="shared" si="12"/>
        <v>876222</v>
      </c>
      <c r="M54" s="51">
        <f t="shared" si="12"/>
        <v>496986.33</v>
      </c>
      <c r="N54" s="51">
        <f t="shared" si="12"/>
        <v>249497.8</v>
      </c>
      <c r="O54" s="36">
        <f t="shared" si="12"/>
        <v>9040169.670000002</v>
      </c>
      <c r="Q54"/>
    </row>
    <row r="55" spans="1:18" ht="18.75" customHeight="1">
      <c r="A55" s="26" t="s">
        <v>57</v>
      </c>
      <c r="B55" s="51">
        <v>942972.47</v>
      </c>
      <c r="C55" s="51">
        <v>586512.2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1529484.67</v>
      </c>
      <c r="P55"/>
      <c r="Q55"/>
      <c r="R55" s="43"/>
    </row>
    <row r="56" spans="1:16" ht="18.75" customHeight="1">
      <c r="A56" s="26" t="s">
        <v>58</v>
      </c>
      <c r="B56" s="51">
        <v>211412.99</v>
      </c>
      <c r="C56" s="51">
        <v>237286.27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448699.26</v>
      </c>
      <c r="P56"/>
    </row>
    <row r="57" spans="1:17" ht="18.75" customHeight="1">
      <c r="A57" s="26" t="s">
        <v>59</v>
      </c>
      <c r="B57" s="52">
        <v>0</v>
      </c>
      <c r="C57" s="52">
        <v>0</v>
      </c>
      <c r="D57" s="31">
        <v>684769.14</v>
      </c>
      <c r="E57" s="52">
        <v>0</v>
      </c>
      <c r="F57" s="52">
        <v>0</v>
      </c>
      <c r="G57" s="52">
        <v>0</v>
      </c>
      <c r="H57" s="51">
        <v>195846.25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880615.39</v>
      </c>
      <c r="Q57"/>
    </row>
    <row r="58" spans="1:18" ht="18.75" customHeight="1">
      <c r="A58" s="26" t="s">
        <v>60</v>
      </c>
      <c r="B58" s="52">
        <v>0</v>
      </c>
      <c r="C58" s="52">
        <v>0</v>
      </c>
      <c r="D58" s="52">
        <v>0</v>
      </c>
      <c r="E58" s="31">
        <v>219637.43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219637.43</v>
      </c>
      <c r="R58"/>
    </row>
    <row r="59" spans="1:19" ht="18.75" customHeight="1">
      <c r="A59" s="26" t="s">
        <v>61</v>
      </c>
      <c r="B59" s="52">
        <v>0</v>
      </c>
      <c r="C59" s="52">
        <v>0</v>
      </c>
      <c r="D59" s="52">
        <v>0</v>
      </c>
      <c r="E59" s="52">
        <v>0</v>
      </c>
      <c r="F59" s="31">
        <v>760009.24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760009.24</v>
      </c>
      <c r="S59"/>
    </row>
    <row r="60" spans="1:20" ht="18.75" customHeight="1">
      <c r="A60" s="26" t="s">
        <v>62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1099541.51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1099541.51</v>
      </c>
      <c r="T60"/>
    </row>
    <row r="61" spans="1:21" ht="18.75" customHeight="1">
      <c r="A61" s="26" t="s">
        <v>63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820905.4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820905.4</v>
      </c>
      <c r="U61"/>
    </row>
    <row r="62" spans="1:22" ht="18.75" customHeight="1">
      <c r="A62" s="26" t="s">
        <v>64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715959.58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715959.58</v>
      </c>
      <c r="V62"/>
    </row>
    <row r="63" spans="1:23" ht="18.75" customHeight="1">
      <c r="A63" s="26" t="s">
        <v>65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942611.06</v>
      </c>
      <c r="L63" s="31">
        <v>876222</v>
      </c>
      <c r="M63" s="52">
        <v>0</v>
      </c>
      <c r="N63" s="52">
        <v>0</v>
      </c>
      <c r="O63" s="36">
        <f t="shared" si="13"/>
        <v>1818833.06</v>
      </c>
      <c r="P63"/>
      <c r="W63"/>
    </row>
    <row r="64" spans="1:25" ht="18.75" customHeight="1">
      <c r="A64" s="26" t="s">
        <v>66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496986.33</v>
      </c>
      <c r="N64" s="52">
        <v>0</v>
      </c>
      <c r="O64" s="36">
        <f t="shared" si="13"/>
        <v>496986.33</v>
      </c>
      <c r="R64"/>
      <c r="Y64"/>
    </row>
    <row r="65" spans="1:26" ht="18.75" customHeight="1">
      <c r="A65" s="38" t="s">
        <v>67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249497.8</v>
      </c>
      <c r="O65" s="55">
        <f t="shared" si="13"/>
        <v>249497.8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2022-02-08T13:28:54Z</dcterms:modified>
  <cp:category/>
  <cp:version/>
  <cp:contentType/>
  <cp:contentStatus/>
</cp:coreProperties>
</file>