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'!$A$1:$K$70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<sst xmlns="http://schemas.openxmlformats.org/spreadsheetml/2006/main" count="79" uniqueCount="78">
  <si>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</si>
  <si>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</si>
  <si>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</si>
  <si>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</si>
  <si>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</si>
  <si>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</si>
  <si>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</si>
  <si>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</si>
  <si>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</si>
  <si>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</si>
  <si>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</si>
  <si>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</si>
  <si>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</si>
  <si>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</si>
  <si>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</si>
  <si>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</si>
  <si>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</si>
  <si>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</si>
  <si>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</si>
  <si>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</si>
  <si>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</si>
  <si>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</si>
  <si>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</si>
  <si>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</si>
  <si>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</si>
  <si>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</si>
  <si>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</si>
  <si>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</si>
  <si>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</si>
  <si>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</si>
  <si>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</si>
  <si>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</si>
  <si>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</si>
  <si>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</si>
  <si>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</si>
  <si>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</si>
  <si>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</si>
  <si>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</si>
  <si>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</si>
  <si>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</si>
  <si>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</si>
  <si>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</si>
  <si>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</si>
  <si>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</si>
  <si>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</si>
  <si>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</si>
  <si>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</si>
  <si>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</si>
  <si>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</si>
  <si>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</si>
  <si>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</si>
  <si>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</si>
  <si>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</si>
  <si>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</si>
  <si>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</si>
  <si>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</si>
  <si>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</si>
  <si>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</si>
  <si>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</si>
  <si>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</si>
  <si>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</si>
  <si>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</si>
  <si>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</si>
  <si>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</si>
  <si>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</si>
  <si>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</si>
  <si>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</si>
  <si>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</si>
  <si>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OPERAÇÃO 11/02/22 - VENCIMENTO 18/02/22</t>
  </si>
  <si>
    <t>2.1 Tarifa de Remuneração por Passageiro Transportado Combustível</t>
  </si>
  <si>
    <t>4.8. Remuneração SMGO</t>
  </si>
  <si>
    <t>4.9. Remuneração Manutenção de Validadores</t>
  </si>
  <si>
    <t>4.10. Remuneração Comunicação de Dados por Chip</t>
  </si>
  <si>
    <t>4. Remuneração Bruta do Operador (4.1 + 4.2 + 4.3 + 4.4 + 4.5 + 4.6 + 4.7 + 4.8 + 4.9 + 4.10)</t>
  </si>
  <si>
    <t>4.1. Pelo Transporte de Passageiros (1 x (2 + 2.1))</t>
  </si>
  <si>
    <t>5.2.10. Desconto do Saldo Remanescente de Investimento em SMGO</t>
  </si>
  <si>
    <t>5.3. Revisão de Remuneração pelo Transporte Coletivo ¹</t>
  </si>
  <si>
    <t>¹ Valores da primeira parcela da revisão do período de Maio/21 a Dezembro/21 referente ao reajuste de 2021, conforme previsto na cláusula segunda (item 2.2 c) do termo de aditamento assinado em 30/09/21.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</si>
</sst>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  <numFmt numFmtId="171" formatCode="_(&quot;R$ &quot;* #,##0.00_);_(&quot;R$ &quot;* \(#,##0.00\);_(&quot;R$ &quot;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0"/>
      <color indexed="63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33" borderId="4" xfId="0" applyFont="1" applyFill="1" applyBorder="1" applyAlignment="1">
      <alignment horizontal="left" vertical="center" indent="1"/>
    </xf>
    <xf numFmtId="0" fontId="33" fillId="33" borderId="4" xfId="0" applyFont="1" applyFill="1" applyBorder="1" applyAlignment="1">
      <alignment horizontal="left" vertical="center" indent="2"/>
    </xf>
    <xf numFmtId="171" fontId="33" fillId="0" borderId="4" xfId="46" applyNumberFormat="1" applyFont="1" applyFill="1" applyBorder="1" applyAlignment="1">
      <alignment horizontal="center" vertical="center"/>
    </xf>
    <xf numFmtId="0" fontId="46" fillId="0" borderId="0" xfId="0" applyFont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5" t="s">
        <v>55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21">
      <c r="A2" s="56" t="s">
        <v>68</v>
      </c>
      <c r="B2" s="56"/>
      <c r="C2" s="56"/>
      <c r="D2" s="56"/>
      <c r="E2" s="56"/>
      <c r="F2" s="56"/>
      <c r="G2" s="56"/>
      <c r="H2" s="56"/>
      <c r="I2" s="56"/>
      <c r="J2" s="56"/>
      <c r="K2" s="56"/>
    </row>
    <row r="3" spans="1:11" ht="15.75">
      <c r="A3" s="50"/>
      <c r="B3" s="53"/>
      <c r="C3" s="50"/>
      <c r="D3" s="50" t="s">
        <v>49</v>
      </c>
      <c r="E3" s="52">
        <v>4.4</v>
      </c>
      <c r="F3" s="52"/>
      <c r="G3" s="51"/>
      <c r="H3" s="51"/>
      <c r="I3" s="51"/>
      <c r="J3" s="51"/>
      <c r="K3" s="50"/>
    </row>
    <row r="4" spans="1:11" ht="15.75">
      <c r="A4" s="57" t="s">
        <v>48</v>
      </c>
      <c r="B4" s="58" t="s">
        <v>47</v>
      </c>
      <c r="C4" s="59"/>
      <c r="D4" s="59"/>
      <c r="E4" s="59"/>
      <c r="F4" s="59"/>
      <c r="G4" s="59"/>
      <c r="H4" s="59"/>
      <c r="I4" s="59"/>
      <c r="J4" s="59"/>
      <c r="K4" s="57" t="s">
        <v>46</v>
      </c>
    </row>
    <row r="5" spans="1:11" ht="43.5" customHeight="1">
      <c r="A5" s="57"/>
      <c r="B5" s="48" t="s">
        <v>59</v>
      </c>
      <c r="C5" s="48" t="s">
        <v>45</v>
      </c>
      <c r="D5" s="49" t="s">
        <v>60</v>
      </c>
      <c r="E5" s="49" t="s">
        <v>61</v>
      </c>
      <c r="F5" s="49" t="s">
        <v>62</v>
      </c>
      <c r="G5" s="48" t="s">
        <v>63</v>
      </c>
      <c r="H5" s="49" t="s">
        <v>60</v>
      </c>
      <c r="I5" s="48" t="s">
        <v>44</v>
      </c>
      <c r="J5" s="48" t="s">
        <v>64</v>
      </c>
      <c r="K5" s="57"/>
    </row>
    <row r="6" spans="1:11" ht="18.75" customHeight="1">
      <c r="A6" s="57"/>
      <c r="B6" s="47" t="s">
        <v>43</v>
      </c>
      <c r="C6" s="47" t="s">
        <v>42</v>
      </c>
      <c r="D6" s="47" t="s">
        <v>41</v>
      </c>
      <c r="E6" s="47" t="s">
        <v>40</v>
      </c>
      <c r="F6" s="47" t="s">
        <v>39</v>
      </c>
      <c r="G6" s="47" t="s">
        <v>38</v>
      </c>
      <c r="H6" s="47" t="s">
        <v>37</v>
      </c>
      <c r="I6" s="47" t="s">
        <v>36</v>
      </c>
      <c r="J6" s="47" t="s">
        <v>35</v>
      </c>
      <c r="K6" s="57"/>
    </row>
    <row r="7" spans="1:14" ht="16.5" customHeight="1">
      <c r="A7" s="13" t="s">
        <v>34</v>
      </c>
      <c r="B7" s="46">
        <f aca="true" t="shared" si="0" ref="B7:K7">B8+B11</f>
        <v>301809</v>
      </c>
      <c r="C7" s="46">
        <f t="shared" si="0"/>
        <v>249743</v>
      </c>
      <c r="D7" s="46">
        <f t="shared" si="0"/>
        <v>317077</v>
      </c>
      <c r="E7" s="46">
        <f t="shared" si="0"/>
        <v>171356</v>
      </c>
      <c r="F7" s="46">
        <f t="shared" si="0"/>
        <v>210760</v>
      </c>
      <c r="G7" s="46">
        <f t="shared" si="0"/>
        <v>217284</v>
      </c>
      <c r="H7" s="46">
        <f t="shared" si="0"/>
        <v>258822</v>
      </c>
      <c r="I7" s="46">
        <f t="shared" si="0"/>
        <v>348840</v>
      </c>
      <c r="J7" s="46">
        <f t="shared" si="0"/>
        <v>106000</v>
      </c>
      <c r="K7" s="46">
        <f t="shared" si="0"/>
        <v>2181691</v>
      </c>
      <c r="L7" s="45"/>
      <c r="M7"/>
      <c r="N7"/>
    </row>
    <row r="8" spans="1:14" ht="16.5" customHeight="1">
      <c r="A8" s="43" t="s">
        <v>33</v>
      </c>
      <c r="B8" s="44">
        <f aca="true" t="shared" si="1" ref="B8:J8">+B9+B10</f>
        <v>20867</v>
      </c>
      <c r="C8" s="44">
        <f t="shared" si="1"/>
        <v>20011</v>
      </c>
      <c r="D8" s="44">
        <f t="shared" si="1"/>
        <v>21017</v>
      </c>
      <c r="E8" s="44">
        <f t="shared" si="1"/>
        <v>13084</v>
      </c>
      <c r="F8" s="44">
        <f t="shared" si="1"/>
        <v>14987</v>
      </c>
      <c r="G8" s="44">
        <f t="shared" si="1"/>
        <v>8575</v>
      </c>
      <c r="H8" s="44">
        <f t="shared" si="1"/>
        <v>7916</v>
      </c>
      <c r="I8" s="44">
        <f t="shared" si="1"/>
        <v>21837</v>
      </c>
      <c r="J8" s="44">
        <f t="shared" si="1"/>
        <v>3852</v>
      </c>
      <c r="K8" s="37">
        <f>SUM(B8:J8)</f>
        <v>132146</v>
      </c>
      <c r="L8"/>
      <c r="M8"/>
      <c r="N8"/>
    </row>
    <row r="9" spans="1:14" ht="16.5" customHeight="1">
      <c r="A9" s="22" t="s">
        <v>32</v>
      </c>
      <c r="B9" s="44">
        <v>20832</v>
      </c>
      <c r="C9" s="44">
        <v>20005</v>
      </c>
      <c r="D9" s="44">
        <v>21009</v>
      </c>
      <c r="E9" s="44">
        <v>13008</v>
      </c>
      <c r="F9" s="44">
        <v>14987</v>
      </c>
      <c r="G9" s="44">
        <v>8573</v>
      </c>
      <c r="H9" s="44">
        <v>7916</v>
      </c>
      <c r="I9" s="44">
        <v>21758</v>
      </c>
      <c r="J9" s="44">
        <v>3852</v>
      </c>
      <c r="K9" s="37">
        <f>SUM(B9:J9)</f>
        <v>131940</v>
      </c>
      <c r="L9"/>
      <c r="M9"/>
      <c r="N9"/>
    </row>
    <row r="10" spans="1:14" ht="16.5" customHeight="1">
      <c r="A10" s="22" t="s">
        <v>31</v>
      </c>
      <c r="B10" s="44">
        <v>35</v>
      </c>
      <c r="C10" s="44">
        <v>6</v>
      </c>
      <c r="D10" s="44">
        <v>8</v>
      </c>
      <c r="E10" s="44">
        <v>76</v>
      </c>
      <c r="F10" s="44">
        <v>0</v>
      </c>
      <c r="G10" s="44">
        <v>2</v>
      </c>
      <c r="H10" s="44">
        <v>0</v>
      </c>
      <c r="I10" s="44">
        <v>79</v>
      </c>
      <c r="J10" s="44">
        <v>0</v>
      </c>
      <c r="K10" s="37">
        <f>SUM(B10:J10)</f>
        <v>206</v>
      </c>
      <c r="L10"/>
      <c r="M10"/>
      <c r="N10"/>
    </row>
    <row r="11" spans="1:14" ht="16.5" customHeight="1">
      <c r="A11" s="43" t="s">
        <v>30</v>
      </c>
      <c r="B11" s="42">
        <v>280942</v>
      </c>
      <c r="C11" s="42">
        <v>229732</v>
      </c>
      <c r="D11" s="42">
        <v>296060</v>
      </c>
      <c r="E11" s="42">
        <v>158272</v>
      </c>
      <c r="F11" s="42">
        <v>195773</v>
      </c>
      <c r="G11" s="42">
        <v>208709</v>
      </c>
      <c r="H11" s="42">
        <v>250906</v>
      </c>
      <c r="I11" s="42">
        <v>327003</v>
      </c>
      <c r="J11" s="42">
        <v>102148</v>
      </c>
      <c r="K11" s="37">
        <f>SUM(B11:J11)</f>
        <v>2049545</v>
      </c>
      <c r="L11"/>
      <c r="M11"/>
      <c r="N11"/>
    </row>
    <row r="12" spans="1:14" ht="12" customHeight="1">
      <c r="A12" s="22"/>
      <c r="B12" s="42"/>
      <c r="C12" s="42"/>
      <c r="D12" s="42"/>
      <c r="E12" s="42"/>
      <c r="F12" s="42"/>
      <c r="G12" s="42"/>
      <c r="H12" s="42"/>
      <c r="I12" s="42"/>
      <c r="J12" s="42"/>
      <c r="K12" s="37"/>
      <c r="L12"/>
      <c r="M12"/>
      <c r="N12"/>
    </row>
    <row r="13" spans="1:14" ht="16.5" customHeight="1">
      <c r="A13" s="16" t="s">
        <v>29</v>
      </c>
      <c r="B13" s="41">
        <v>3.6737</v>
      </c>
      <c r="C13" s="41">
        <v>4.0359</v>
      </c>
      <c r="D13" s="41">
        <v>4.474</v>
      </c>
      <c r="E13" s="41">
        <v>3.8899</v>
      </c>
      <c r="F13" s="41">
        <v>4.1165</v>
      </c>
      <c r="G13" s="41">
        <v>4.1582</v>
      </c>
      <c r="H13" s="41">
        <v>3.3108</v>
      </c>
      <c r="I13" s="41">
        <v>3.3444</v>
      </c>
      <c r="J13" s="41">
        <v>3.7842</v>
      </c>
      <c r="K13" s="31"/>
      <c r="L13"/>
      <c r="M13"/>
      <c r="N13"/>
    </row>
    <row r="14" spans="1:14" ht="16.5" customHeight="1">
      <c r="A14" s="60" t="s">
        <v>69</v>
      </c>
      <c r="B14" s="41">
        <v>0.1549</v>
      </c>
      <c r="C14" s="41">
        <v>0.1702</v>
      </c>
      <c r="D14" s="41">
        <v>0.1887</v>
      </c>
      <c r="E14" s="41">
        <v>0.164</v>
      </c>
      <c r="F14" s="41">
        <v>0.1736</v>
      </c>
      <c r="G14" s="41">
        <v>0.1754</v>
      </c>
      <c r="H14" s="41">
        <v>0.1396</v>
      </c>
      <c r="I14" s="41">
        <v>0.141</v>
      </c>
      <c r="J14" s="41">
        <v>0.1596</v>
      </c>
      <c r="K14" s="31"/>
      <c r="L14"/>
      <c r="M14"/>
      <c r="N14"/>
    </row>
    <row r="15" spans="1:11" ht="12" customHeight="1">
      <c r="A15" s="40"/>
      <c r="B15" s="17"/>
      <c r="C15" s="39"/>
      <c r="D15" s="39"/>
      <c r="E15" s="39"/>
      <c r="F15" s="39"/>
      <c r="G15" s="39"/>
      <c r="H15" s="39"/>
      <c r="I15" s="39"/>
      <c r="J15" s="39"/>
      <c r="K15" s="31"/>
    </row>
    <row r="16" spans="1:11" ht="16.5" customHeight="1">
      <c r="A16" s="16" t="s">
        <v>28</v>
      </c>
      <c r="B16" s="38">
        <v>1.192577351000448</v>
      </c>
      <c r="C16" s="38">
        <v>1.252361022016617</v>
      </c>
      <c r="D16" s="38">
        <v>1.062005839769136</v>
      </c>
      <c r="E16" s="38">
        <v>1.338168473201947</v>
      </c>
      <c r="F16" s="38">
        <v>1.099105914685504</v>
      </c>
      <c r="G16" s="38">
        <v>1.175547648014786</v>
      </c>
      <c r="H16" s="38">
        <v>1.092735838460779</v>
      </c>
      <c r="I16" s="38">
        <v>1.087708043103938</v>
      </c>
      <c r="J16" s="38">
        <v>1.146780690488434</v>
      </c>
      <c r="K16" s="31"/>
    </row>
    <row r="17" spans="1:11" ht="12" customHeight="1">
      <c r="A17" s="16"/>
      <c r="B17" s="31"/>
      <c r="C17" s="31"/>
      <c r="D17" s="31"/>
      <c r="E17" s="37"/>
      <c r="F17" s="31"/>
      <c r="G17" s="31"/>
      <c r="H17" s="31"/>
      <c r="I17" s="31"/>
      <c r="J17" s="31"/>
      <c r="K17" s="15"/>
    </row>
    <row r="18" spans="1:14" ht="16.5" customHeight="1">
      <c r="A18" s="36" t="s">
        <v>73</v>
      </c>
      <c r="B18" s="35">
        <f>SUM(B19:B28)</f>
        <v>1421658.9399999997</v>
      </c>
      <c r="C18" s="35">
        <f aca="true" t="shared" si="2" ref="C18:J18">SUM(C19:C28)</f>
        <v>1358794.3200000003</v>
      </c>
      <c r="D18" s="35">
        <f t="shared" si="2"/>
        <v>1570008.97</v>
      </c>
      <c r="E18" s="35">
        <f t="shared" si="2"/>
        <v>961674.99</v>
      </c>
      <c r="F18" s="35">
        <f t="shared" si="2"/>
        <v>1027082.09</v>
      </c>
      <c r="G18" s="35">
        <f t="shared" si="2"/>
        <v>1134952.0699999998</v>
      </c>
      <c r="H18" s="35">
        <f t="shared" si="2"/>
        <v>1012398.8600000001</v>
      </c>
      <c r="I18" s="35">
        <f t="shared" si="2"/>
        <v>1383740.19</v>
      </c>
      <c r="J18" s="35">
        <f t="shared" si="2"/>
        <v>488991.05000000005</v>
      </c>
      <c r="K18" s="35">
        <f>SUM(B18:J18)</f>
        <v>10359301.479999999</v>
      </c>
      <c r="L18"/>
      <c r="M18"/>
      <c r="N18"/>
    </row>
    <row r="19" spans="1:14" ht="16.5" customHeight="1">
      <c r="A19" s="18" t="s">
        <v>74</v>
      </c>
      <c r="B19" s="62">
        <f>ROUND((B13+B14)*B7,2)</f>
        <v>1155505.94</v>
      </c>
      <c r="C19" s="62">
        <f aca="true" t="shared" si="3" ref="C19:J19">ROUND((C13+C14)*C7,2)</f>
        <v>1050444.03</v>
      </c>
      <c r="D19" s="62">
        <f t="shared" si="3"/>
        <v>1478434.93</v>
      </c>
      <c r="E19" s="62">
        <f t="shared" si="3"/>
        <v>694660.09</v>
      </c>
      <c r="F19" s="62">
        <f t="shared" si="3"/>
        <v>904181.48</v>
      </c>
      <c r="G19" s="62">
        <f t="shared" si="3"/>
        <v>941621.94</v>
      </c>
      <c r="H19" s="62">
        <f t="shared" si="3"/>
        <v>893039.43</v>
      </c>
      <c r="I19" s="62">
        <f t="shared" si="3"/>
        <v>1215846.94</v>
      </c>
      <c r="J19" s="62">
        <f t="shared" si="3"/>
        <v>418042.8</v>
      </c>
      <c r="K19" s="30">
        <f>SUM(B19:J19)</f>
        <v>8751777.579999998</v>
      </c>
      <c r="L19"/>
      <c r="M19"/>
      <c r="N19"/>
    </row>
    <row r="20" spans="1:14" ht="16.5" customHeight="1">
      <c r="A20" s="18" t="s">
        <v>27</v>
      </c>
      <c r="B20" s="30">
        <f aca="true" t="shared" si="4" ref="B20:J20">IF(B16&lt;&gt;0,ROUND((B16-1)*B19,2),0)</f>
        <v>222524.27</v>
      </c>
      <c r="C20" s="30">
        <f t="shared" si="4"/>
        <v>265091.13</v>
      </c>
      <c r="D20" s="30">
        <f t="shared" si="4"/>
        <v>91671.6</v>
      </c>
      <c r="E20" s="30">
        <f t="shared" si="4"/>
        <v>234912.14</v>
      </c>
      <c r="F20" s="30">
        <f t="shared" si="4"/>
        <v>89609.73</v>
      </c>
      <c r="G20" s="30">
        <f t="shared" si="4"/>
        <v>165299.52</v>
      </c>
      <c r="H20" s="30">
        <f t="shared" si="4"/>
        <v>82816.76</v>
      </c>
      <c r="I20" s="30">
        <f t="shared" si="4"/>
        <v>106639.56</v>
      </c>
      <c r="J20" s="30">
        <f t="shared" si="4"/>
        <v>61360.61</v>
      </c>
      <c r="K20" s="30">
        <f aca="true" t="shared" si="5" ref="K18:K28">SUM(B20:J20)</f>
        <v>1319925.32</v>
      </c>
      <c r="L20"/>
      <c r="M20"/>
      <c r="N20"/>
    </row>
    <row r="21" spans="1:14" ht="16.5" customHeight="1">
      <c r="A21" s="18" t="s">
        <v>26</v>
      </c>
      <c r="B21" s="30">
        <v>39517.43</v>
      </c>
      <c r="C21" s="30">
        <v>37651.05</v>
      </c>
      <c r="D21" s="30">
        <v>33000.78</v>
      </c>
      <c r="E21" s="30">
        <v>27257.97</v>
      </c>
      <c r="F21" s="30">
        <v>29920.57</v>
      </c>
      <c r="G21" s="30">
        <v>24762.97</v>
      </c>
      <c r="H21" s="30">
        <v>31480.91</v>
      </c>
      <c r="I21" s="30">
        <v>55536.76</v>
      </c>
      <c r="J21" s="30">
        <v>14537.71</v>
      </c>
      <c r="K21" s="30">
        <f t="shared" si="5"/>
        <v>293666.15</v>
      </c>
      <c r="L21"/>
      <c r="M21"/>
      <c r="N21"/>
    </row>
    <row r="22" spans="1:14" ht="16.5" customHeight="1">
      <c r="A22" s="18" t="s">
        <v>25</v>
      </c>
      <c r="B22" s="30">
        <v>1633.65</v>
      </c>
      <c r="C22" s="34">
        <v>3267.3</v>
      </c>
      <c r="D22" s="34">
        <v>4900.95</v>
      </c>
      <c r="E22" s="30">
        <v>3267.3</v>
      </c>
      <c r="F22" s="30">
        <v>1633.65</v>
      </c>
      <c r="G22" s="34">
        <v>1633.65</v>
      </c>
      <c r="H22" s="34">
        <v>3267.3</v>
      </c>
      <c r="I22" s="34">
        <v>3267.3</v>
      </c>
      <c r="J22" s="34">
        <v>1633.65</v>
      </c>
      <c r="K22" s="30">
        <f t="shared" si="5"/>
        <v>24504.75</v>
      </c>
      <c r="L22"/>
      <c r="M22"/>
      <c r="N22"/>
    </row>
    <row r="23" spans="1:14" ht="16.5" customHeight="1">
      <c r="A23" s="18" t="s">
        <v>24</v>
      </c>
      <c r="B23" s="30">
        <v>0</v>
      </c>
      <c r="C23" s="30">
        <v>0</v>
      </c>
      <c r="D23" s="30">
        <v>-40664.16</v>
      </c>
      <c r="E23" s="30">
        <v>0</v>
      </c>
      <c r="F23" s="30">
        <v>0</v>
      </c>
      <c r="G23" s="30">
        <v>-288.96</v>
      </c>
      <c r="H23" s="30">
        <v>0</v>
      </c>
      <c r="I23" s="30">
        <v>0</v>
      </c>
      <c r="J23" s="30">
        <v>-7439.32</v>
      </c>
      <c r="K23" s="30">
        <f t="shared" si="5"/>
        <v>-48392.44</v>
      </c>
      <c r="L23"/>
      <c r="M23"/>
      <c r="N23"/>
    </row>
    <row r="24" spans="1:14" ht="16.5" customHeight="1">
      <c r="A24" s="18" t="s">
        <v>66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f t="shared" si="5"/>
        <v>0</v>
      </c>
      <c r="L24"/>
      <c r="M24"/>
      <c r="N24"/>
    </row>
    <row r="25" spans="1:14" ht="16.5" customHeight="1">
      <c r="A25" s="18" t="s">
        <v>67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30">
        <v>0</v>
      </c>
      <c r="I25" s="30">
        <v>0</v>
      </c>
      <c r="J25" s="30">
        <v>0</v>
      </c>
      <c r="K25" s="30">
        <f t="shared" si="5"/>
        <v>0</v>
      </c>
      <c r="L25"/>
      <c r="M25"/>
      <c r="N25"/>
    </row>
    <row r="26" spans="1:14" ht="16.5" customHeight="1">
      <c r="A26" s="61" t="s">
        <v>70</v>
      </c>
      <c r="B26" s="30">
        <v>1323.17</v>
      </c>
      <c r="C26" s="30">
        <v>1264.08</v>
      </c>
      <c r="D26" s="30">
        <v>1459.34</v>
      </c>
      <c r="E26" s="30">
        <v>894.11</v>
      </c>
      <c r="F26" s="30">
        <v>955.77</v>
      </c>
      <c r="G26" s="30">
        <v>1055.97</v>
      </c>
      <c r="H26" s="30">
        <v>940.35</v>
      </c>
      <c r="I26" s="30">
        <v>1287.2</v>
      </c>
      <c r="J26" s="30">
        <v>454.76</v>
      </c>
      <c r="K26" s="30">
        <f t="shared" si="5"/>
        <v>9634.75</v>
      </c>
      <c r="L26"/>
      <c r="M26"/>
      <c r="N26"/>
    </row>
    <row r="27" spans="1:14" ht="16.5" customHeight="1">
      <c r="A27" s="61" t="s">
        <v>71</v>
      </c>
      <c r="B27" s="30">
        <v>826.28</v>
      </c>
      <c r="C27" s="30">
        <v>793.53</v>
      </c>
      <c r="D27" s="30">
        <v>885.13</v>
      </c>
      <c r="E27" s="30">
        <v>502.78</v>
      </c>
      <c r="F27" s="30">
        <v>561.29</v>
      </c>
      <c r="G27" s="30">
        <v>641.38</v>
      </c>
      <c r="H27" s="30">
        <v>635.71</v>
      </c>
      <c r="I27" s="30">
        <v>887.03</v>
      </c>
      <c r="J27" s="30">
        <v>291.64</v>
      </c>
      <c r="K27" s="30">
        <f t="shared" si="5"/>
        <v>6024.77</v>
      </c>
      <c r="L27"/>
      <c r="M27"/>
      <c r="N27"/>
    </row>
    <row r="28" spans="1:14" ht="16.5" customHeight="1">
      <c r="A28" s="61" t="s">
        <v>72</v>
      </c>
      <c r="B28" s="30">
        <v>328.2</v>
      </c>
      <c r="C28" s="30">
        <v>283.2</v>
      </c>
      <c r="D28" s="30">
        <v>320.4</v>
      </c>
      <c r="E28" s="30">
        <v>180.6</v>
      </c>
      <c r="F28" s="30">
        <v>219.6</v>
      </c>
      <c r="G28" s="30">
        <v>225.6</v>
      </c>
      <c r="H28" s="30">
        <v>218.4</v>
      </c>
      <c r="I28" s="30">
        <v>275.4</v>
      </c>
      <c r="J28" s="30">
        <v>109.2</v>
      </c>
      <c r="K28" s="30">
        <f t="shared" si="5"/>
        <v>2160.5999999999995</v>
      </c>
      <c r="L28"/>
      <c r="M28"/>
      <c r="N28"/>
    </row>
    <row r="29" spans="1:11" ht="12" customHeight="1">
      <c r="A29" s="33"/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/>
    </row>
    <row r="30" spans="1:11" ht="12" customHeight="1">
      <c r="A30" s="18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</row>
    <row r="31" spans="1:14" ht="16.5" customHeight="1">
      <c r="A31" s="16" t="s">
        <v>23</v>
      </c>
      <c r="B31" s="30">
        <f aca="true" t="shared" si="6" ref="B31:J31">+B32+B37+B49</f>
        <v>1618637.31</v>
      </c>
      <c r="C31" s="30">
        <f t="shared" si="6"/>
        <v>1594594.01</v>
      </c>
      <c r="D31" s="30">
        <f t="shared" si="6"/>
        <v>1788342</v>
      </c>
      <c r="E31" s="30">
        <f t="shared" si="6"/>
        <v>1044209.28</v>
      </c>
      <c r="F31" s="30">
        <f t="shared" si="6"/>
        <v>1191152.28</v>
      </c>
      <c r="G31" s="30">
        <f t="shared" si="6"/>
        <v>1257834.58</v>
      </c>
      <c r="H31" s="30">
        <f t="shared" si="6"/>
        <v>1194367.8199999998</v>
      </c>
      <c r="I31" s="30">
        <f t="shared" si="6"/>
        <v>1611030.3299999998</v>
      </c>
      <c r="J31" s="30">
        <f t="shared" si="6"/>
        <v>558032.74</v>
      </c>
      <c r="K31" s="30">
        <f aca="true" t="shared" si="7" ref="K31:K39">SUM(B31:J31)</f>
        <v>11858200.350000001</v>
      </c>
      <c r="L31"/>
      <c r="M31"/>
      <c r="N31"/>
    </row>
    <row r="32" spans="1:14" ht="16.5" customHeight="1">
      <c r="A32" s="18" t="s">
        <v>22</v>
      </c>
      <c r="B32" s="30">
        <f aca="true" t="shared" si="8" ref="B32:J32">B33+B34+B35+B36</f>
        <v>-137334.47</v>
      </c>
      <c r="C32" s="30">
        <f t="shared" si="8"/>
        <v>-95100.84</v>
      </c>
      <c r="D32" s="30">
        <f t="shared" si="8"/>
        <v>-112194.1</v>
      </c>
      <c r="E32" s="30">
        <f t="shared" si="8"/>
        <v>-118875.29999999999</v>
      </c>
      <c r="F32" s="30">
        <f t="shared" si="8"/>
        <v>-65942.8</v>
      </c>
      <c r="G32" s="30">
        <f t="shared" si="8"/>
        <v>-101469.23</v>
      </c>
      <c r="H32" s="30">
        <f t="shared" si="8"/>
        <v>-49197.19</v>
      </c>
      <c r="I32" s="30">
        <f t="shared" si="8"/>
        <v>-118155.45</v>
      </c>
      <c r="J32" s="30">
        <f t="shared" si="8"/>
        <v>-23865.53</v>
      </c>
      <c r="K32" s="30">
        <f t="shared" si="7"/>
        <v>-822134.9099999999</v>
      </c>
      <c r="L32"/>
      <c r="M32"/>
      <c r="N32"/>
    </row>
    <row r="33" spans="1:14" s="23" customFormat="1" ht="16.5" customHeight="1">
      <c r="A33" s="29" t="s">
        <v>56</v>
      </c>
      <c r="B33" s="30">
        <f>-ROUND((B9)*$E$3,2)</f>
        <v>-91660.8</v>
      </c>
      <c r="C33" s="30">
        <f aca="true" t="shared" si="9" ref="C33:J33">-ROUND((C9)*$E$3,2)</f>
        <v>-88022</v>
      </c>
      <c r="D33" s="30">
        <f t="shared" si="9"/>
        <v>-92439.6</v>
      </c>
      <c r="E33" s="30">
        <f t="shared" si="9"/>
        <v>-57235.2</v>
      </c>
      <c r="F33" s="30">
        <f t="shared" si="9"/>
        <v>-65942.8</v>
      </c>
      <c r="G33" s="30">
        <f t="shared" si="9"/>
        <v>-37721.2</v>
      </c>
      <c r="H33" s="30">
        <f t="shared" si="9"/>
        <v>-34830.4</v>
      </c>
      <c r="I33" s="30">
        <f t="shared" si="9"/>
        <v>-95735.2</v>
      </c>
      <c r="J33" s="30">
        <f t="shared" si="9"/>
        <v>-16948.8</v>
      </c>
      <c r="K33" s="30">
        <f t="shared" si="7"/>
        <v>-580536.0000000001</v>
      </c>
      <c r="L33" s="28"/>
      <c r="M33"/>
      <c r="N33"/>
    </row>
    <row r="34" spans="1:14" ht="16.5" customHeight="1">
      <c r="A34" s="25" t="s">
        <v>21</v>
      </c>
      <c r="B34" s="26">
        <v>0</v>
      </c>
      <c r="C34" s="26">
        <v>0</v>
      </c>
      <c r="D34" s="26">
        <v>0</v>
      </c>
      <c r="E34" s="26"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30">
        <f t="shared" si="7"/>
        <v>0</v>
      </c>
      <c r="L34"/>
      <c r="M34"/>
      <c r="N34"/>
    </row>
    <row r="35" spans="1:14" ht="16.5" customHeight="1">
      <c r="A35" s="25" t="s">
        <v>20</v>
      </c>
      <c r="B35" s="30">
        <v>-607.2</v>
      </c>
      <c r="C35" s="30">
        <v>-277.2</v>
      </c>
      <c r="D35" s="30">
        <v>-484</v>
      </c>
      <c r="E35" s="30">
        <v>-92.4</v>
      </c>
      <c r="F35" s="26">
        <v>0</v>
      </c>
      <c r="G35" s="30">
        <v>-123.2</v>
      </c>
      <c r="H35" s="30">
        <v>-33.09</v>
      </c>
      <c r="I35" s="30">
        <v>-51.66</v>
      </c>
      <c r="J35" s="30">
        <v>-15.93</v>
      </c>
      <c r="K35" s="30">
        <f t="shared" si="7"/>
        <v>-1684.6800000000003</v>
      </c>
      <c r="L35"/>
      <c r="M35"/>
      <c r="N35"/>
    </row>
    <row r="36" spans="1:14" ht="16.5" customHeight="1">
      <c r="A36" s="25" t="s">
        <v>19</v>
      </c>
      <c r="B36" s="30">
        <v>-45066.47</v>
      </c>
      <c r="C36" s="30">
        <v>-6801.64</v>
      </c>
      <c r="D36" s="30">
        <v>-19270.5</v>
      </c>
      <c r="E36" s="30">
        <v>-61547.7</v>
      </c>
      <c r="F36" s="26">
        <v>0</v>
      </c>
      <c r="G36" s="30">
        <v>-63624.83</v>
      </c>
      <c r="H36" s="30">
        <v>-14333.7</v>
      </c>
      <c r="I36" s="30">
        <v>-22368.59</v>
      </c>
      <c r="J36" s="30">
        <v>-6900.8</v>
      </c>
      <c r="K36" s="30">
        <f t="shared" si="7"/>
        <v>-239914.23</v>
      </c>
      <c r="L36"/>
      <c r="M36"/>
      <c r="N36"/>
    </row>
    <row r="37" spans="1:14" s="23" customFormat="1" ht="16.5" customHeight="1">
      <c r="A37" s="18" t="s">
        <v>18</v>
      </c>
      <c r="B37" s="27">
        <f aca="true" t="shared" si="10" ref="B37:J37">SUM(B38:B47)</f>
        <v>-21836.18</v>
      </c>
      <c r="C37" s="27">
        <f t="shared" si="10"/>
        <v>-17323.45</v>
      </c>
      <c r="D37" s="27">
        <f t="shared" si="10"/>
        <v>-53679.59</v>
      </c>
      <c r="E37" s="27">
        <f t="shared" si="10"/>
        <v>-27267.73</v>
      </c>
      <c r="F37" s="27">
        <f t="shared" si="10"/>
        <v>-32813.13</v>
      </c>
      <c r="G37" s="27">
        <f t="shared" si="10"/>
        <v>-37848.65</v>
      </c>
      <c r="H37" s="27">
        <f t="shared" si="10"/>
        <v>-34325.92</v>
      </c>
      <c r="I37" s="27">
        <f t="shared" si="10"/>
        <v>-11857.41</v>
      </c>
      <c r="J37" s="27">
        <f t="shared" si="10"/>
        <v>-11702.63</v>
      </c>
      <c r="K37" s="30">
        <f t="shared" si="7"/>
        <v>-248654.68999999997</v>
      </c>
      <c r="L37"/>
      <c r="M37"/>
      <c r="N37"/>
    </row>
    <row r="38" spans="1:14" ht="16.5" customHeight="1">
      <c r="A38" s="25" t="s">
        <v>17</v>
      </c>
      <c r="B38" s="17">
        <v>0</v>
      </c>
      <c r="C38" s="17">
        <v>0</v>
      </c>
      <c r="D38" s="27">
        <v>-22073.66</v>
      </c>
      <c r="E38" s="26">
        <v>0</v>
      </c>
      <c r="F38" s="26">
        <v>0</v>
      </c>
      <c r="G38" s="17">
        <v>0</v>
      </c>
      <c r="H38" s="26">
        <v>0</v>
      </c>
      <c r="I38" s="17">
        <v>0</v>
      </c>
      <c r="J38" s="27">
        <v>-6390.21</v>
      </c>
      <c r="K38" s="30">
        <f t="shared" si="7"/>
        <v>-28463.87</v>
      </c>
      <c r="L38"/>
      <c r="M38"/>
      <c r="N38"/>
    </row>
    <row r="39" spans="1:14" ht="16.5" customHeight="1">
      <c r="A39" s="25" t="s">
        <v>16</v>
      </c>
      <c r="B39" s="27">
        <v>-14478.5</v>
      </c>
      <c r="C39" s="27">
        <v>-10294.37</v>
      </c>
      <c r="D39" s="27">
        <v>-23491.05</v>
      </c>
      <c r="E39" s="27">
        <v>-22295.94</v>
      </c>
      <c r="F39" s="27">
        <v>-27498.46</v>
      </c>
      <c r="G39" s="27">
        <v>-31976.79</v>
      </c>
      <c r="H39" s="27">
        <v>-29096.97</v>
      </c>
      <c r="I39" s="27">
        <v>-4699.74</v>
      </c>
      <c r="J39" s="27">
        <v>-2783.66</v>
      </c>
      <c r="K39" s="30">
        <f t="shared" si="7"/>
        <v>-166615.48</v>
      </c>
      <c r="L39"/>
      <c r="M39"/>
      <c r="N39"/>
    </row>
    <row r="40" spans="1:14" ht="16.5" customHeight="1">
      <c r="A40" s="25" t="s">
        <v>15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/>
      <c r="M40"/>
      <c r="N40"/>
    </row>
    <row r="41" spans="1:14" ht="16.5" customHeight="1">
      <c r="A41" s="25" t="s">
        <v>14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/>
      <c r="M41"/>
      <c r="N41"/>
    </row>
    <row r="42" spans="1:14" ht="16.5" customHeight="1">
      <c r="A42" s="25" t="s">
        <v>13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/>
      <c r="M42"/>
      <c r="N42"/>
    </row>
    <row r="43" spans="1:14" ht="16.5" customHeight="1">
      <c r="A43" s="25" t="s">
        <v>12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/>
      <c r="M43"/>
      <c r="N43"/>
    </row>
    <row r="44" spans="1:12" s="23" customFormat="1" ht="16.5" customHeight="1">
      <c r="A44" s="25" t="s">
        <v>11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24"/>
    </row>
    <row r="45" spans="1:14" s="23" customFormat="1" ht="16.5" customHeight="1">
      <c r="A45" s="25" t="s">
        <v>10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f>SUM(B45:J45)</f>
        <v>0</v>
      </c>
      <c r="L45" s="24"/>
      <c r="M45"/>
      <c r="N45"/>
    </row>
    <row r="46" spans="1:14" s="23" customFormat="1" ht="16.5" customHeight="1">
      <c r="A46" s="25" t="s">
        <v>9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L46" s="24"/>
      <c r="M46"/>
      <c r="N46"/>
    </row>
    <row r="47" spans="1:14" s="23" customFormat="1" ht="16.5" customHeight="1">
      <c r="A47" s="25" t="s">
        <v>75</v>
      </c>
      <c r="B47" s="27">
        <v>-7357.68</v>
      </c>
      <c r="C47" s="27">
        <v>-7029.08</v>
      </c>
      <c r="D47" s="27">
        <v>-8114.88</v>
      </c>
      <c r="E47" s="27">
        <v>-4971.79</v>
      </c>
      <c r="F47" s="27">
        <v>-5314.67</v>
      </c>
      <c r="G47" s="27">
        <v>-5871.86</v>
      </c>
      <c r="H47" s="27">
        <v>-5228.95</v>
      </c>
      <c r="I47" s="27">
        <v>-7157.67</v>
      </c>
      <c r="J47" s="27">
        <v>-2528.76</v>
      </c>
      <c r="K47" s="27">
        <f>SUM(B47:J47)</f>
        <v>-53575.34</v>
      </c>
      <c r="L47" s="24"/>
      <c r="M47"/>
      <c r="N47"/>
    </row>
    <row r="48" spans="1:12" ht="12" customHeight="1">
      <c r="A48" s="22"/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/>
      <c r="L48" s="21"/>
    </row>
    <row r="49" spans="1:14" ht="16.5" customHeight="1">
      <c r="A49" s="18" t="s">
        <v>76</v>
      </c>
      <c r="B49" s="27">
        <v>1777807.96</v>
      </c>
      <c r="C49" s="27">
        <v>1707018.3</v>
      </c>
      <c r="D49" s="27">
        <v>1954215.69</v>
      </c>
      <c r="E49" s="27">
        <v>1190352.31</v>
      </c>
      <c r="F49" s="27">
        <v>1289908.21</v>
      </c>
      <c r="G49" s="27">
        <v>1397152.46</v>
      </c>
      <c r="H49" s="27">
        <v>1277890.93</v>
      </c>
      <c r="I49" s="27">
        <v>1741043.19</v>
      </c>
      <c r="J49" s="27">
        <v>593600.9</v>
      </c>
      <c r="K49" s="27">
        <f>SUM(B49:J49)</f>
        <v>12928989.95</v>
      </c>
      <c r="L49" s="21"/>
      <c r="M49"/>
      <c r="N49"/>
    </row>
    <row r="50" spans="1:12" ht="12" customHeight="1">
      <c r="A50" s="18"/>
      <c r="B50" s="15">
        <v>0</v>
      </c>
      <c r="C50" s="15">
        <v>0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0</v>
      </c>
      <c r="J50" s="15">
        <v>0</v>
      </c>
      <c r="K50" s="20"/>
      <c r="L50" s="9"/>
    </row>
    <row r="51" spans="1:12" ht="16.5" customHeight="1">
      <c r="A51" s="16" t="s">
        <v>8</v>
      </c>
      <c r="B51" s="27">
        <f>IF(B18+B31+B52&lt;0,0,B18+B31+B52)</f>
        <v>3040296.25</v>
      </c>
      <c r="C51" s="27">
        <f aca="true" t="shared" si="11" ref="C51:J51">IF(C18+C31+C52&lt;0,0,C18+C31+C52)</f>
        <v>2953388.33</v>
      </c>
      <c r="D51" s="27">
        <f t="shared" si="11"/>
        <v>3358350.9699999997</v>
      </c>
      <c r="E51" s="27">
        <f t="shared" si="11"/>
        <v>2005884.27</v>
      </c>
      <c r="F51" s="27">
        <f t="shared" si="11"/>
        <v>2218234.37</v>
      </c>
      <c r="G51" s="27">
        <f t="shared" si="11"/>
        <v>2392786.65</v>
      </c>
      <c r="H51" s="27">
        <f t="shared" si="11"/>
        <v>2206766.6799999997</v>
      </c>
      <c r="I51" s="27">
        <f t="shared" si="11"/>
        <v>2994770.5199999996</v>
      </c>
      <c r="J51" s="27">
        <f t="shared" si="11"/>
        <v>1047023.79</v>
      </c>
      <c r="K51" s="20">
        <f>SUM(B51:J51)</f>
        <v>22217501.830000002</v>
      </c>
      <c r="L51" s="54"/>
    </row>
    <row r="52" spans="1:13" ht="16.5" customHeight="1">
      <c r="A52" s="18" t="s">
        <v>7</v>
      </c>
      <c r="B52" s="17">
        <v>0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f>SUM(B52:J52)</f>
        <v>0</v>
      </c>
      <c r="M52" s="19"/>
    </row>
    <row r="53" spans="1:14" ht="16.5" customHeight="1">
      <c r="A53" s="18" t="s">
        <v>6</v>
      </c>
      <c r="B53" s="27">
        <f>IF(B18+B31+B52&gt;0,0,B18+B31+B52)</f>
        <v>0</v>
      </c>
      <c r="C53" s="27">
        <f aca="true" t="shared" si="12" ref="C53:J53">IF(C18+C31+C52&gt;0,0,C18+C31+C52)</f>
        <v>0</v>
      </c>
      <c r="D53" s="27">
        <f t="shared" si="12"/>
        <v>0</v>
      </c>
      <c r="E53" s="27">
        <f t="shared" si="12"/>
        <v>0</v>
      </c>
      <c r="F53" s="27">
        <f t="shared" si="12"/>
        <v>0</v>
      </c>
      <c r="G53" s="27">
        <f t="shared" si="12"/>
        <v>0</v>
      </c>
      <c r="H53" s="27">
        <f t="shared" si="12"/>
        <v>0</v>
      </c>
      <c r="I53" s="27">
        <f t="shared" si="12"/>
        <v>0</v>
      </c>
      <c r="J53" s="27">
        <f t="shared" si="12"/>
        <v>0</v>
      </c>
      <c r="K53" s="17">
        <f>SUM(B53:J53)</f>
        <v>0</v>
      </c>
      <c r="L53"/>
      <c r="M53"/>
      <c r="N53"/>
    </row>
    <row r="54" spans="1:11" ht="12" customHeight="1">
      <c r="A54" s="16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2" customHeight="1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</row>
    <row r="56" spans="1:11" ht="12" customHeight="1">
      <c r="A56" s="13"/>
      <c r="B56" s="12">
        <v>0</v>
      </c>
      <c r="C56" s="12">
        <v>0</v>
      </c>
      <c r="D56" s="12">
        <v>0</v>
      </c>
      <c r="E56" s="12">
        <v>0</v>
      </c>
      <c r="F56" s="12">
        <v>0</v>
      </c>
      <c r="G56" s="12">
        <v>0</v>
      </c>
      <c r="H56" s="12">
        <v>0</v>
      </c>
      <c r="I56" s="12">
        <v>0</v>
      </c>
      <c r="J56" s="12">
        <v>0</v>
      </c>
      <c r="K56" s="12"/>
    </row>
    <row r="57" spans="1:12" ht="16.5" customHeight="1">
      <c r="A57" s="11" t="s">
        <v>5</v>
      </c>
      <c r="B57" s="10">
        <f aca="true" t="shared" si="13" ref="B57:J57">SUM(B58:B69)</f>
        <v>3040296.25</v>
      </c>
      <c r="C57" s="10">
        <f t="shared" si="13"/>
        <v>2953388.33</v>
      </c>
      <c r="D57" s="10">
        <f t="shared" si="13"/>
        <v>3358350.97</v>
      </c>
      <c r="E57" s="10">
        <f t="shared" si="13"/>
        <v>2005884.27</v>
      </c>
      <c r="F57" s="10">
        <f t="shared" si="13"/>
        <v>2218234.37</v>
      </c>
      <c r="G57" s="10">
        <f t="shared" si="13"/>
        <v>2392786.65</v>
      </c>
      <c r="H57" s="10">
        <f t="shared" si="13"/>
        <v>2206766.68</v>
      </c>
      <c r="I57" s="10">
        <f>SUM(I58:I70)</f>
        <v>2994770.51</v>
      </c>
      <c r="J57" s="10">
        <f t="shared" si="13"/>
        <v>1047023.79</v>
      </c>
      <c r="K57" s="5">
        <f>SUM(K58:K70)</f>
        <v>22217501.820000004</v>
      </c>
      <c r="L57" s="9"/>
    </row>
    <row r="58" spans="1:11" ht="16.5" customHeight="1">
      <c r="A58" s="7" t="s">
        <v>57</v>
      </c>
      <c r="B58" s="8">
        <v>2660756.52</v>
      </c>
      <c r="C58" s="6">
        <v>0</v>
      </c>
      <c r="D58" s="6">
        <v>0</v>
      </c>
      <c r="E58" s="6">
        <v>0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aca="true" t="shared" si="14" ref="K58:K69">SUM(B58:J58)</f>
        <v>2660756.52</v>
      </c>
    </row>
    <row r="59" spans="1:11" ht="16.5" customHeight="1">
      <c r="A59" s="7" t="s">
        <v>58</v>
      </c>
      <c r="B59" s="8">
        <v>379539.73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379539.73</v>
      </c>
    </row>
    <row r="60" spans="1:11" ht="16.5" customHeight="1">
      <c r="A60" s="7" t="s">
        <v>4</v>
      </c>
      <c r="B60" s="6">
        <v>0</v>
      </c>
      <c r="C60" s="8">
        <v>2953388.33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4"/>
        <v>2953388.33</v>
      </c>
    </row>
    <row r="61" spans="1:11" ht="16.5" customHeight="1">
      <c r="A61" s="7" t="s">
        <v>3</v>
      </c>
      <c r="B61" s="6">
        <v>0</v>
      </c>
      <c r="C61" s="6">
        <v>0</v>
      </c>
      <c r="D61" s="8">
        <v>3358350.97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0</v>
      </c>
      <c r="K61" s="5">
        <f t="shared" si="14"/>
        <v>3358350.97</v>
      </c>
    </row>
    <row r="62" spans="1:11" ht="16.5" customHeight="1">
      <c r="A62" s="7" t="s">
        <v>2</v>
      </c>
      <c r="B62" s="6">
        <v>0</v>
      </c>
      <c r="C62" s="6">
        <v>0</v>
      </c>
      <c r="D62" s="6">
        <v>0</v>
      </c>
      <c r="E62" s="8">
        <v>2005884.27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2005884.27</v>
      </c>
    </row>
    <row r="63" spans="1:11" ht="16.5" customHeight="1">
      <c r="A63" s="7" t="s">
        <v>1</v>
      </c>
      <c r="B63" s="6">
        <v>0</v>
      </c>
      <c r="C63" s="6">
        <v>0</v>
      </c>
      <c r="D63" s="6">
        <v>0</v>
      </c>
      <c r="E63" s="6">
        <v>0</v>
      </c>
      <c r="F63" s="8">
        <v>2218234.37</v>
      </c>
      <c r="G63" s="6">
        <v>0</v>
      </c>
      <c r="H63" s="6">
        <v>0</v>
      </c>
      <c r="I63" s="6">
        <v>0</v>
      </c>
      <c r="J63" s="6">
        <v>0</v>
      </c>
      <c r="K63" s="5">
        <f t="shared" si="14"/>
        <v>2218234.37</v>
      </c>
    </row>
    <row r="64" spans="1:11" ht="16.5" customHeight="1">
      <c r="A64" s="7" t="s">
        <v>0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8">
        <v>2392786.65</v>
      </c>
      <c r="H64" s="6">
        <v>0</v>
      </c>
      <c r="I64" s="6">
        <v>0</v>
      </c>
      <c r="J64" s="6">
        <v>0</v>
      </c>
      <c r="K64" s="5">
        <f t="shared" si="14"/>
        <v>2392786.65</v>
      </c>
    </row>
    <row r="65" spans="1:11" ht="16.5" customHeight="1">
      <c r="A65" s="7" t="s">
        <v>50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8">
        <v>2206766.68</v>
      </c>
      <c r="I65" s="6">
        <v>0</v>
      </c>
      <c r="J65" s="6">
        <v>0</v>
      </c>
      <c r="K65" s="5">
        <f t="shared" si="14"/>
        <v>2206766.68</v>
      </c>
    </row>
    <row r="66" spans="1:11" ht="16.5" customHeight="1">
      <c r="A66" s="7" t="s">
        <v>51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5">
        <f t="shared" si="14"/>
        <v>0</v>
      </c>
    </row>
    <row r="67" spans="1:11" ht="16.5" customHeight="1">
      <c r="A67" s="7" t="s">
        <v>52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6">
        <v>0</v>
      </c>
      <c r="H67" s="6">
        <v>0</v>
      </c>
      <c r="I67" s="8">
        <v>953189.44</v>
      </c>
      <c r="J67" s="6">
        <v>0</v>
      </c>
      <c r="K67" s="5">
        <f t="shared" si="14"/>
        <v>953189.44</v>
      </c>
    </row>
    <row r="68" spans="1:11" ht="16.5" customHeight="1">
      <c r="A68" s="7" t="s">
        <v>53</v>
      </c>
      <c r="B68" s="6">
        <v>0</v>
      </c>
      <c r="C68" s="6">
        <v>0</v>
      </c>
      <c r="D68" s="6">
        <v>0</v>
      </c>
      <c r="E68" s="6">
        <v>0</v>
      </c>
      <c r="F68" s="6">
        <v>0</v>
      </c>
      <c r="G68" s="6">
        <v>0</v>
      </c>
      <c r="H68" s="6">
        <v>0</v>
      </c>
      <c r="I68" s="8">
        <v>2041581.0699999998</v>
      </c>
      <c r="J68" s="6">
        <v>0</v>
      </c>
      <c r="K68" s="5">
        <f t="shared" si="14"/>
        <v>2041581.0699999998</v>
      </c>
    </row>
    <row r="69" spans="1:11" ht="16.5" customHeight="1">
      <c r="A69" s="7" t="s">
        <v>54</v>
      </c>
      <c r="B69" s="6">
        <v>0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8">
        <v>1047023.79</v>
      </c>
      <c r="K69" s="5">
        <f t="shared" si="14"/>
        <v>1047023.79</v>
      </c>
    </row>
    <row r="70" spans="1:11" ht="18" customHeight="1">
      <c r="A70" s="4" t="s">
        <v>65</v>
      </c>
      <c r="B70" s="3">
        <v>0</v>
      </c>
      <c r="C70" s="3">
        <v>0</v>
      </c>
      <c r="D70" s="3">
        <v>0</v>
      </c>
      <c r="E70" s="3">
        <v>0</v>
      </c>
      <c r="F70" s="3">
        <v>0</v>
      </c>
      <c r="G70" s="3">
        <v>0</v>
      </c>
      <c r="H70" s="3">
        <v>0</v>
      </c>
      <c r="I70" s="3">
        <v>0</v>
      </c>
      <c r="J70" s="3">
        <v>0</v>
      </c>
      <c r="K70" s="2">
        <f>SUM(B70:J70)</f>
        <v>0</v>
      </c>
    </row>
    <row r="71" ht="18" customHeight="1">
      <c r="A71" s="63" t="s">
        <v>77</v>
      </c>
    </row>
    <row r="72" ht="18" customHeight="1"/>
    <row r="73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2022-02-23T16:40:44Z</dcterms:modified>
  <cp:category/>
  <cp:version/>
  <cp:contentType/>
  <cp:contentStatus/>
</cp:coreProperties>
</file>