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'!$A$1:$K$70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<sst xmlns="http://schemas.openxmlformats.org/spreadsheetml/2006/main" count="78" uniqueCount="77">
  <si>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</si>
  <si>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</si>
  <si>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</si>
  <si>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</si>
  <si>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</si>
  <si>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</si>
  <si>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</si>
  <si>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</si>
  <si>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</si>
  <si>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</si>
  <si>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</si>
  <si>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</si>
  <si>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</si>
  <si>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</si>
  <si>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</si>
  <si>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</si>
  <si>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</si>
  <si>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</si>
  <si>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</si>
  <si>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</si>
  <si>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</si>
  <si>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</si>
  <si>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</si>
  <si>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</si>
  <si>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</si>
  <si>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</si>
  <si>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</si>
  <si>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</si>
  <si>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</si>
  <si>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</si>
  <si>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</si>
  <si>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</si>
  <si>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</si>
  <si>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</si>
  <si>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</si>
  <si>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</si>
  <si>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</si>
  <si>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</si>
  <si>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</si>
  <si>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</si>
  <si>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</si>
  <si>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</si>
  <si>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</si>
  <si>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</si>
  <si>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</si>
  <si>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</si>
  <si>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</si>
  <si>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</si>
  <si>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</si>
  <si>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</si>
  <si>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</si>
  <si>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</si>
  <si>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</si>
  <si>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</si>
  <si>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</si>
  <si>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</si>
  <si>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</si>
  <si>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</si>
  <si>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</si>
  <si>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</si>
  <si>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</si>
  <si>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</si>
  <si>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</si>
  <si>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</si>
  <si>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</si>
  <si>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</si>
  <si>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</si>
  <si>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</si>
  <si>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</si>
  <si>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</si>
  <si>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OPERAÇÃO 04/02/22 - VENCIMENTO 11/02/22</t>
  </si>
  <si>
    <t>2.1 Tarifa de Remuneração por Passageiro Transportado Gatilho Diesel</t>
  </si>
  <si>
    <t>4. Remuneração Bruta do Operador (4.1 + 4.2 + 4.3 + 4.4 + 4.5 + 4.6 + 4.7 + 4.8 + 4.9 + 4.10)</t>
  </si>
  <si>
    <t>4.1. Pelo Transporte de Passageiros (1 x (2 + 2.1))</t>
  </si>
  <si>
    <t>4.8. Remuneração SMGO</t>
  </si>
  <si>
    <t>4.9. Remuneração Manutenção de Validadores</t>
  </si>
  <si>
    <t>4.10. Remuneração Comunicação de AVL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</si>
</sst>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71" fontId="32" fillId="0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0"/>
      <c r="B3" s="53"/>
      <c r="C3" s="50"/>
      <c r="D3" s="50" t="s">
        <v>51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8" t="s">
        <v>61</v>
      </c>
      <c r="C5" s="48" t="s">
        <v>47</v>
      </c>
      <c r="D5" s="49" t="s">
        <v>62</v>
      </c>
      <c r="E5" s="49" t="s">
        <v>63</v>
      </c>
      <c r="F5" s="49" t="s">
        <v>64</v>
      </c>
      <c r="G5" s="48" t="s">
        <v>65</v>
      </c>
      <c r="H5" s="49" t="s">
        <v>62</v>
      </c>
      <c r="I5" s="48" t="s">
        <v>46</v>
      </c>
      <c r="J5" s="48" t="s">
        <v>66</v>
      </c>
      <c r="K5" s="58"/>
    </row>
    <row r="6" spans="1:11" ht="18.75" customHeight="1">
      <c r="A6" s="58"/>
      <c r="B6" s="47" t="s">
        <v>45</v>
      </c>
      <c r="C6" s="47" t="s">
        <v>44</v>
      </c>
      <c r="D6" s="47" t="s">
        <v>43</v>
      </c>
      <c r="E6" s="47" t="s">
        <v>42</v>
      </c>
      <c r="F6" s="47" t="s">
        <v>41</v>
      </c>
      <c r="G6" s="47" t="s">
        <v>40</v>
      </c>
      <c r="H6" s="47" t="s">
        <v>39</v>
      </c>
      <c r="I6" s="47" t="s">
        <v>38</v>
      </c>
      <c r="J6" s="47" t="s">
        <v>37</v>
      </c>
      <c r="K6" s="58"/>
    </row>
    <row r="7" spans="1:14" ht="16.5" customHeight="1">
      <c r="A7" s="13" t="s">
        <v>36</v>
      </c>
      <c r="B7" s="46">
        <f aca="true" t="shared" si="0" ref="B7:K7">B8+B11</f>
        <v>291421</v>
      </c>
      <c r="C7" s="46">
        <f t="shared" si="0"/>
        <v>241470</v>
      </c>
      <c r="D7" s="46">
        <f t="shared" si="0"/>
        <v>307091</v>
      </c>
      <c r="E7" s="46">
        <f t="shared" si="0"/>
        <v>166218</v>
      </c>
      <c r="F7" s="46">
        <f t="shared" si="0"/>
        <v>201716</v>
      </c>
      <c r="G7" s="46">
        <f t="shared" si="0"/>
        <v>213082</v>
      </c>
      <c r="H7" s="46">
        <f t="shared" si="0"/>
        <v>246900</v>
      </c>
      <c r="I7" s="46">
        <f t="shared" si="0"/>
        <v>336144</v>
      </c>
      <c r="J7" s="46">
        <f t="shared" si="0"/>
        <v>104172</v>
      </c>
      <c r="K7" s="46">
        <f t="shared" si="0"/>
        <v>2108214</v>
      </c>
      <c r="L7" s="45"/>
      <c r="M7"/>
      <c r="N7"/>
    </row>
    <row r="8" spans="1:14" ht="16.5" customHeight="1">
      <c r="A8" s="43" t="s">
        <v>35</v>
      </c>
      <c r="B8" s="44">
        <f aca="true" t="shared" si="1" ref="B8:J8">+B9+B10</f>
        <v>20735</v>
      </c>
      <c r="C8" s="44">
        <f t="shared" si="1"/>
        <v>19428</v>
      </c>
      <c r="D8" s="44">
        <f t="shared" si="1"/>
        <v>20636</v>
      </c>
      <c r="E8" s="44">
        <f t="shared" si="1"/>
        <v>12959</v>
      </c>
      <c r="F8" s="44">
        <f t="shared" si="1"/>
        <v>14732</v>
      </c>
      <c r="G8" s="44">
        <f t="shared" si="1"/>
        <v>8470</v>
      </c>
      <c r="H8" s="44">
        <f t="shared" si="1"/>
        <v>7874</v>
      </c>
      <c r="I8" s="44">
        <f t="shared" si="1"/>
        <v>21032</v>
      </c>
      <c r="J8" s="44">
        <f t="shared" si="1"/>
        <v>3862</v>
      </c>
      <c r="K8" s="37">
        <f>SUM(B8:J8)</f>
        <v>129728</v>
      </c>
      <c r="L8"/>
      <c r="M8"/>
      <c r="N8"/>
    </row>
    <row r="9" spans="1:14" ht="16.5" customHeight="1">
      <c r="A9" s="22" t="s">
        <v>34</v>
      </c>
      <c r="B9" s="44">
        <v>20706</v>
      </c>
      <c r="C9" s="44">
        <v>19420</v>
      </c>
      <c r="D9" s="44">
        <v>20630</v>
      </c>
      <c r="E9" s="44">
        <v>12892</v>
      </c>
      <c r="F9" s="44">
        <v>14718</v>
      </c>
      <c r="G9" s="44">
        <v>8468</v>
      </c>
      <c r="H9" s="44">
        <v>7874</v>
      </c>
      <c r="I9" s="44">
        <v>20932</v>
      </c>
      <c r="J9" s="44">
        <v>3862</v>
      </c>
      <c r="K9" s="37">
        <f>SUM(B9:J9)</f>
        <v>129502</v>
      </c>
      <c r="L9"/>
      <c r="M9"/>
      <c r="N9"/>
    </row>
    <row r="10" spans="1:14" ht="16.5" customHeight="1">
      <c r="A10" s="22" t="s">
        <v>33</v>
      </c>
      <c r="B10" s="44">
        <v>29</v>
      </c>
      <c r="C10" s="44">
        <v>8</v>
      </c>
      <c r="D10" s="44">
        <v>6</v>
      </c>
      <c r="E10" s="44">
        <v>67</v>
      </c>
      <c r="F10" s="44">
        <v>14</v>
      </c>
      <c r="G10" s="44">
        <v>2</v>
      </c>
      <c r="H10" s="44">
        <v>0</v>
      </c>
      <c r="I10" s="44">
        <v>100</v>
      </c>
      <c r="J10" s="44">
        <v>0</v>
      </c>
      <c r="K10" s="37">
        <f>SUM(B10:J10)</f>
        <v>226</v>
      </c>
      <c r="L10"/>
      <c r="M10"/>
      <c r="N10"/>
    </row>
    <row r="11" spans="1:14" ht="16.5" customHeight="1">
      <c r="A11" s="43" t="s">
        <v>32</v>
      </c>
      <c r="B11" s="42">
        <v>270686</v>
      </c>
      <c r="C11" s="42">
        <v>222042</v>
      </c>
      <c r="D11" s="42">
        <v>286455</v>
      </c>
      <c r="E11" s="42">
        <v>153259</v>
      </c>
      <c r="F11" s="42">
        <v>186984</v>
      </c>
      <c r="G11" s="42">
        <v>204612</v>
      </c>
      <c r="H11" s="42">
        <v>239026</v>
      </c>
      <c r="I11" s="42">
        <v>315112</v>
      </c>
      <c r="J11" s="42">
        <v>100310</v>
      </c>
      <c r="K11" s="37">
        <f>SUM(B11:J11)</f>
        <v>1978486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31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71</v>
      </c>
      <c r="B14" s="41">
        <v>0.1549</v>
      </c>
      <c r="C14" s="41">
        <v>0.1702</v>
      </c>
      <c r="D14" s="41">
        <v>0.1887</v>
      </c>
      <c r="E14" s="41">
        <v>0.164</v>
      </c>
      <c r="F14" s="41">
        <v>0.1736</v>
      </c>
      <c r="G14" s="41">
        <v>0.1754</v>
      </c>
      <c r="H14" s="41">
        <v>0.1396</v>
      </c>
      <c r="I14" s="41">
        <v>0.141</v>
      </c>
      <c r="J14" s="41">
        <v>0.1596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30</v>
      </c>
      <c r="B16" s="38">
        <v>1.229270976965674</v>
      </c>
      <c r="C16" s="38">
        <v>1.287596283035357</v>
      </c>
      <c r="D16" s="38">
        <v>1.081533291551778</v>
      </c>
      <c r="E16" s="38">
        <v>1.374002653640896</v>
      </c>
      <c r="F16" s="38">
        <v>1.13655482505809</v>
      </c>
      <c r="G16" s="38">
        <v>1.191031059822164</v>
      </c>
      <c r="H16" s="38">
        <v>1.135647583011541</v>
      </c>
      <c r="I16" s="38">
        <v>1.120159355756569</v>
      </c>
      <c r="J16" s="38">
        <v>1.175088636718449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72</v>
      </c>
      <c r="B18" s="35">
        <f>SUM(B19:B28)</f>
        <v>1415626.17</v>
      </c>
      <c r="C18" s="35">
        <f aca="true" t="shared" si="2" ref="C18:J18">SUM(C19:C28)</f>
        <v>1350479</v>
      </c>
      <c r="D18" s="35">
        <f t="shared" si="2"/>
        <v>1547786.06</v>
      </c>
      <c r="E18" s="35">
        <f t="shared" si="2"/>
        <v>957890.4400000002</v>
      </c>
      <c r="F18" s="35">
        <f t="shared" si="2"/>
        <v>1016776.4200000002</v>
      </c>
      <c r="G18" s="35">
        <f t="shared" si="2"/>
        <v>1128240.29</v>
      </c>
      <c r="H18" s="35">
        <f t="shared" si="2"/>
        <v>1004096.96</v>
      </c>
      <c r="I18" s="35">
        <f t="shared" si="2"/>
        <v>1374523</v>
      </c>
      <c r="J18" s="35">
        <f t="shared" si="2"/>
        <v>492600.1900000001</v>
      </c>
      <c r="K18" s="35">
        <f>SUM(B18:J18)</f>
        <v>10288018.53</v>
      </c>
      <c r="L18"/>
      <c r="M18"/>
      <c r="N18"/>
    </row>
    <row r="19" spans="1:14" ht="16.5" customHeight="1">
      <c r="A19" s="18" t="s">
        <v>73</v>
      </c>
      <c r="B19" s="55">
        <f>ROUND((B13+B14)*B7,2)</f>
        <v>1115734.44</v>
      </c>
      <c r="C19" s="55">
        <f aca="true" t="shared" si="3" ref="C19:J19">ROUND((C13+C14)*C7,2)</f>
        <v>1015646.97</v>
      </c>
      <c r="D19" s="55">
        <f t="shared" si="3"/>
        <v>1431873.21</v>
      </c>
      <c r="E19" s="55">
        <f t="shared" si="3"/>
        <v>673831.15</v>
      </c>
      <c r="F19" s="55">
        <f t="shared" si="3"/>
        <v>865381.81</v>
      </c>
      <c r="G19" s="55">
        <f t="shared" si="3"/>
        <v>923412.16</v>
      </c>
      <c r="H19" s="55">
        <f t="shared" si="3"/>
        <v>851903.76</v>
      </c>
      <c r="I19" s="55">
        <f t="shared" si="3"/>
        <v>1171596.3</v>
      </c>
      <c r="J19" s="55">
        <f t="shared" si="3"/>
        <v>410833.53</v>
      </c>
      <c r="K19" s="30">
        <f>SUM(B19:J19)</f>
        <v>8460213.33</v>
      </c>
      <c r="L19"/>
      <c r="M19"/>
      <c r="N19"/>
    </row>
    <row r="20" spans="1:14" ht="16.5" customHeight="1">
      <c r="A20" s="18" t="s">
        <v>29</v>
      </c>
      <c r="B20" s="30">
        <f aca="true" t="shared" si="4" ref="B20:J20">IF(B16&lt;&gt;0,ROUND((B16-1)*B19,2),0)</f>
        <v>255805.53</v>
      </c>
      <c r="C20" s="30">
        <f t="shared" si="4"/>
        <v>292096.29</v>
      </c>
      <c r="D20" s="30">
        <f t="shared" si="4"/>
        <v>116745.34</v>
      </c>
      <c r="E20" s="30">
        <f t="shared" si="4"/>
        <v>252014.64</v>
      </c>
      <c r="F20" s="30">
        <f t="shared" si="4"/>
        <v>118172.06</v>
      </c>
      <c r="G20" s="30">
        <f t="shared" si="4"/>
        <v>176400.4</v>
      </c>
      <c r="H20" s="30">
        <f t="shared" si="4"/>
        <v>115558.69</v>
      </c>
      <c r="I20" s="30">
        <f t="shared" si="4"/>
        <v>140778.26</v>
      </c>
      <c r="J20" s="30">
        <f t="shared" si="4"/>
        <v>71932.28</v>
      </c>
      <c r="K20" s="30">
        <f aca="true" t="shared" si="5" ref="K20:K28">SUM(B20:J20)</f>
        <v>1539503.4899999998</v>
      </c>
      <c r="L20"/>
      <c r="M20"/>
      <c r="N20"/>
    </row>
    <row r="21" spans="1:14" ht="16.5" customHeight="1">
      <c r="A21" s="18" t="s">
        <v>28</v>
      </c>
      <c r="B21" s="30">
        <v>39972.33</v>
      </c>
      <c r="C21" s="30">
        <v>37127.63</v>
      </c>
      <c r="D21" s="30">
        <v>32276.12</v>
      </c>
      <c r="E21" s="30">
        <v>27197.3</v>
      </c>
      <c r="F21" s="30">
        <v>29857.38</v>
      </c>
      <c r="G21" s="30">
        <v>25160.09</v>
      </c>
      <c r="H21" s="30">
        <v>31572.75</v>
      </c>
      <c r="I21" s="30">
        <v>56431.51</v>
      </c>
      <c r="J21" s="30">
        <v>14779.31</v>
      </c>
      <c r="K21" s="30">
        <f t="shared" si="5"/>
        <v>294374.42</v>
      </c>
      <c r="L21"/>
      <c r="M21"/>
      <c r="N21"/>
    </row>
    <row r="22" spans="1:14" ht="16.5" customHeight="1">
      <c r="A22" s="18" t="s">
        <v>27</v>
      </c>
      <c r="B22" s="30">
        <v>1633.65</v>
      </c>
      <c r="C22" s="34">
        <v>3267.3</v>
      </c>
      <c r="D22" s="34">
        <v>4900.95</v>
      </c>
      <c r="E22" s="30">
        <v>3267.3</v>
      </c>
      <c r="F22" s="30">
        <v>1633.65</v>
      </c>
      <c r="G22" s="34">
        <v>1633.65</v>
      </c>
      <c r="H22" s="34">
        <v>3267.3</v>
      </c>
      <c r="I22" s="34">
        <v>3267.3</v>
      </c>
      <c r="J22" s="34">
        <v>1633.65</v>
      </c>
      <c r="K22" s="30">
        <f t="shared" si="5"/>
        <v>24504.75</v>
      </c>
      <c r="L22"/>
      <c r="M22"/>
      <c r="N22"/>
    </row>
    <row r="23" spans="1:14" ht="16.5" customHeight="1">
      <c r="A23" s="18" t="s">
        <v>26</v>
      </c>
      <c r="B23" s="30">
        <v>0</v>
      </c>
      <c r="C23" s="30">
        <v>0</v>
      </c>
      <c r="D23" s="30">
        <v>-40664.16</v>
      </c>
      <c r="E23" s="30">
        <v>0</v>
      </c>
      <c r="F23" s="30">
        <v>0</v>
      </c>
      <c r="G23" s="30">
        <v>-288.96</v>
      </c>
      <c r="H23" s="30">
        <v>0</v>
      </c>
      <c r="I23" s="30">
        <v>0</v>
      </c>
      <c r="J23" s="30">
        <v>-7439.32</v>
      </c>
      <c r="K23" s="30">
        <f t="shared" si="5"/>
        <v>-48392.44</v>
      </c>
      <c r="L23"/>
      <c r="M23"/>
      <c r="N23"/>
    </row>
    <row r="24" spans="1:14" ht="16.5" customHeight="1">
      <c r="A24" s="18" t="s">
        <v>68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5"/>
        <v>0</v>
      </c>
      <c r="L24"/>
      <c r="M24"/>
      <c r="N24"/>
    </row>
    <row r="25" spans="1:14" ht="16.5" customHeight="1">
      <c r="A25" s="18" t="s">
        <v>69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74</v>
      </c>
      <c r="B26" s="30">
        <v>1325.74</v>
      </c>
      <c r="C26" s="30">
        <v>1264.08</v>
      </c>
      <c r="D26" s="30">
        <v>1449.07</v>
      </c>
      <c r="E26" s="30">
        <v>896.67</v>
      </c>
      <c r="F26" s="30">
        <v>950.63</v>
      </c>
      <c r="G26" s="30">
        <v>1055.97</v>
      </c>
      <c r="H26" s="30">
        <v>940.35</v>
      </c>
      <c r="I26" s="30">
        <v>1287.2</v>
      </c>
      <c r="J26" s="30">
        <v>459.9</v>
      </c>
      <c r="K26" s="30">
        <f t="shared" si="5"/>
        <v>9629.61</v>
      </c>
      <c r="L26"/>
      <c r="M26"/>
      <c r="N26"/>
    </row>
    <row r="27" spans="1:14" ht="16.5" customHeight="1">
      <c r="A27" s="18" t="s">
        <v>75</v>
      </c>
      <c r="B27" s="30">
        <v>826.28</v>
      </c>
      <c r="C27" s="30">
        <v>793.53</v>
      </c>
      <c r="D27" s="30">
        <v>885.13</v>
      </c>
      <c r="E27" s="30">
        <v>502.78</v>
      </c>
      <c r="F27" s="30">
        <v>561.29</v>
      </c>
      <c r="G27" s="30">
        <v>641.38</v>
      </c>
      <c r="H27" s="30">
        <v>635.71</v>
      </c>
      <c r="I27" s="30">
        <v>887.03</v>
      </c>
      <c r="J27" s="30">
        <v>291.64</v>
      </c>
      <c r="K27" s="30">
        <f t="shared" si="5"/>
        <v>6024.77</v>
      </c>
      <c r="L27"/>
      <c r="M27"/>
      <c r="N27"/>
    </row>
    <row r="28" spans="1:14" ht="16.5" customHeight="1">
      <c r="A28" s="18" t="s">
        <v>76</v>
      </c>
      <c r="B28" s="30">
        <v>328.2</v>
      </c>
      <c r="C28" s="30">
        <v>283.2</v>
      </c>
      <c r="D28" s="30">
        <v>320.4</v>
      </c>
      <c r="E28" s="30">
        <v>180.6</v>
      </c>
      <c r="F28" s="30">
        <v>219.6</v>
      </c>
      <c r="G28" s="30">
        <v>225.6</v>
      </c>
      <c r="H28" s="30">
        <v>218.4</v>
      </c>
      <c r="I28" s="30">
        <v>275.4</v>
      </c>
      <c r="J28" s="30">
        <v>109.2</v>
      </c>
      <c r="K28" s="30">
        <f t="shared" si="5"/>
        <v>2160.5999999999995</v>
      </c>
      <c r="L28"/>
      <c r="M28"/>
      <c r="N28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25</v>
      </c>
      <c r="B31" s="30">
        <f aca="true" t="shared" si="6" ref="B31:J31">+B32+B37+B49</f>
        <v>-154724.16</v>
      </c>
      <c r="C31" s="30">
        <f t="shared" si="6"/>
        <v>-109736.92</v>
      </c>
      <c r="D31" s="30">
        <f t="shared" si="6"/>
        <v>-167719.59000000003</v>
      </c>
      <c r="E31" s="30">
        <f t="shared" si="6"/>
        <v>-153021.3</v>
      </c>
      <c r="F31" s="30">
        <f t="shared" si="6"/>
        <v>-94040.86</v>
      </c>
      <c r="G31" s="30">
        <f t="shared" si="6"/>
        <v>-159362.13999999998</v>
      </c>
      <c r="H31" s="30">
        <f t="shared" si="6"/>
        <v>-80284.26000000001</v>
      </c>
      <c r="I31" s="30">
        <f t="shared" si="6"/>
        <v>-128252.77000000002</v>
      </c>
      <c r="J31" s="30">
        <f t="shared" si="6"/>
        <v>-36045.259999999995</v>
      </c>
      <c r="K31" s="30">
        <f aca="true" t="shared" si="7" ref="K31:K39">SUM(B31:J31)</f>
        <v>-1083187.26</v>
      </c>
      <c r="L31"/>
      <c r="M31"/>
      <c r="N31"/>
    </row>
    <row r="32" spans="1:14" ht="16.5" customHeight="1">
      <c r="A32" s="18" t="s">
        <v>24</v>
      </c>
      <c r="B32" s="30">
        <f aca="true" t="shared" si="8" ref="B32:J32">B33+B34+B35+B36</f>
        <v>-135134.7</v>
      </c>
      <c r="C32" s="30">
        <f t="shared" si="8"/>
        <v>-92410.01</v>
      </c>
      <c r="D32" s="30">
        <f t="shared" si="8"/>
        <v>-112597.95000000001</v>
      </c>
      <c r="E32" s="30">
        <f t="shared" si="8"/>
        <v>-125735.70999999999</v>
      </c>
      <c r="F32" s="30">
        <f t="shared" si="8"/>
        <v>-64759.2</v>
      </c>
      <c r="G32" s="30">
        <f t="shared" si="8"/>
        <v>-108493.98999999999</v>
      </c>
      <c r="H32" s="30">
        <f t="shared" si="8"/>
        <v>-49857.18</v>
      </c>
      <c r="I32" s="30">
        <f t="shared" si="8"/>
        <v>-115839.42000000001</v>
      </c>
      <c r="J32" s="30">
        <f t="shared" si="8"/>
        <v>-24316.239999999998</v>
      </c>
      <c r="K32" s="30">
        <f t="shared" si="7"/>
        <v>-829144.4</v>
      </c>
      <c r="L32"/>
      <c r="M32"/>
      <c r="N32"/>
    </row>
    <row r="33" spans="1:14" s="23" customFormat="1" ht="16.5" customHeight="1">
      <c r="A33" s="29" t="s">
        <v>58</v>
      </c>
      <c r="B33" s="30">
        <f>-ROUND((B9)*$E$3,2)</f>
        <v>-91106.4</v>
      </c>
      <c r="C33" s="30">
        <f aca="true" t="shared" si="9" ref="C33:J33">-ROUND((C9)*$E$3,2)</f>
        <v>-85448</v>
      </c>
      <c r="D33" s="30">
        <f t="shared" si="9"/>
        <v>-90772</v>
      </c>
      <c r="E33" s="30">
        <f t="shared" si="9"/>
        <v>-56724.8</v>
      </c>
      <c r="F33" s="30">
        <f t="shared" si="9"/>
        <v>-64759.2</v>
      </c>
      <c r="G33" s="30">
        <f t="shared" si="9"/>
        <v>-37259.2</v>
      </c>
      <c r="H33" s="30">
        <f t="shared" si="9"/>
        <v>-34645.6</v>
      </c>
      <c r="I33" s="30">
        <f t="shared" si="9"/>
        <v>-92100.8</v>
      </c>
      <c r="J33" s="30">
        <f t="shared" si="9"/>
        <v>-16992.8</v>
      </c>
      <c r="K33" s="30">
        <f t="shared" si="7"/>
        <v>-569808.8</v>
      </c>
      <c r="L33" s="28"/>
      <c r="M33"/>
      <c r="N33"/>
    </row>
    <row r="34" spans="1:14" ht="16.5" customHeight="1">
      <c r="A34" s="25" t="s">
        <v>23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22</v>
      </c>
      <c r="B35" s="30">
        <v>-369.6</v>
      </c>
      <c r="C35" s="30">
        <v>-268.4</v>
      </c>
      <c r="D35" s="30">
        <v>-259.6</v>
      </c>
      <c r="E35" s="30">
        <v>-259.6</v>
      </c>
      <c r="F35" s="26">
        <v>0</v>
      </c>
      <c r="G35" s="30">
        <v>-259.6</v>
      </c>
      <c r="H35" s="30">
        <v>-41.36</v>
      </c>
      <c r="I35" s="30">
        <v>-64.57</v>
      </c>
      <c r="J35" s="30">
        <v>-19.91</v>
      </c>
      <c r="K35" s="30">
        <f t="shared" si="7"/>
        <v>-1542.64</v>
      </c>
      <c r="L35"/>
      <c r="M35"/>
      <c r="N35"/>
    </row>
    <row r="36" spans="1:14" ht="16.5" customHeight="1">
      <c r="A36" s="25" t="s">
        <v>21</v>
      </c>
      <c r="B36" s="30">
        <v>-43658.7</v>
      </c>
      <c r="C36" s="30">
        <v>-6693.61</v>
      </c>
      <c r="D36" s="30">
        <v>-21566.35</v>
      </c>
      <c r="E36" s="30">
        <v>-68751.31</v>
      </c>
      <c r="F36" s="26">
        <v>0</v>
      </c>
      <c r="G36" s="30">
        <v>-70975.19</v>
      </c>
      <c r="H36" s="30">
        <v>-15170.22</v>
      </c>
      <c r="I36" s="30">
        <v>-23674.05</v>
      </c>
      <c r="J36" s="30">
        <v>-7303.53</v>
      </c>
      <c r="K36" s="30">
        <f t="shared" si="7"/>
        <v>-257792.96</v>
      </c>
      <c r="L36"/>
      <c r="M36"/>
      <c r="N36"/>
    </row>
    <row r="37" spans="1:14" s="23" customFormat="1" ht="16.5" customHeight="1">
      <c r="A37" s="18" t="s">
        <v>20</v>
      </c>
      <c r="B37" s="27">
        <f aca="true" t="shared" si="10" ref="B37:J37">SUM(B38:B47)</f>
        <v>-19589.46</v>
      </c>
      <c r="C37" s="27">
        <f t="shared" si="10"/>
        <v>-17326.91</v>
      </c>
      <c r="D37" s="27">
        <f t="shared" si="10"/>
        <v>-55121.64</v>
      </c>
      <c r="E37" s="27">
        <f t="shared" si="10"/>
        <v>-27285.589999999997</v>
      </c>
      <c r="F37" s="27">
        <f t="shared" si="10"/>
        <v>-29281.660000000003</v>
      </c>
      <c r="G37" s="27">
        <f t="shared" si="10"/>
        <v>-50868.15</v>
      </c>
      <c r="H37" s="27">
        <f t="shared" si="10"/>
        <v>-30427.08</v>
      </c>
      <c r="I37" s="27">
        <f t="shared" si="10"/>
        <v>-12413.35</v>
      </c>
      <c r="J37" s="27">
        <f t="shared" si="10"/>
        <v>-11729.02</v>
      </c>
      <c r="K37" s="30">
        <f t="shared" si="7"/>
        <v>-254042.86</v>
      </c>
      <c r="L37"/>
      <c r="M37"/>
      <c r="N37"/>
    </row>
    <row r="38" spans="1:14" ht="16.5" customHeight="1">
      <c r="A38" s="25" t="s">
        <v>19</v>
      </c>
      <c r="B38" s="17">
        <v>0</v>
      </c>
      <c r="C38" s="17">
        <v>0</v>
      </c>
      <c r="D38" s="27">
        <v>-22073.66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-6390.21</v>
      </c>
      <c r="K38" s="30">
        <f t="shared" si="7"/>
        <v>-28463.87</v>
      </c>
      <c r="L38"/>
      <c r="M38"/>
      <c r="N38"/>
    </row>
    <row r="39" spans="1:14" ht="16.5" customHeight="1">
      <c r="A39" s="25" t="s">
        <v>18</v>
      </c>
      <c r="B39" s="27">
        <v>-12217.49</v>
      </c>
      <c r="C39" s="27">
        <v>-10297.83</v>
      </c>
      <c r="D39" s="27">
        <v>-24990.25</v>
      </c>
      <c r="E39" s="27">
        <v>-22299.51</v>
      </c>
      <c r="F39" s="27">
        <v>-23995.56</v>
      </c>
      <c r="G39" s="27">
        <v>-44996.29</v>
      </c>
      <c r="H39" s="27">
        <v>-25198.13</v>
      </c>
      <c r="I39" s="27">
        <v>-5255.68</v>
      </c>
      <c r="J39" s="27">
        <v>-2781.48</v>
      </c>
      <c r="K39" s="30">
        <f t="shared" si="7"/>
        <v>-172032.22</v>
      </c>
      <c r="L39"/>
      <c r="M39"/>
      <c r="N39"/>
    </row>
    <row r="40" spans="1:14" ht="16.5" customHeight="1">
      <c r="A40" s="25" t="s">
        <v>17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13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12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4"/>
      <c r="M45"/>
      <c r="N45"/>
    </row>
    <row r="46" spans="1:14" s="23" customFormat="1" ht="16.5" customHeight="1">
      <c r="A46" s="25" t="s">
        <v>11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4"/>
      <c r="M46"/>
      <c r="N46"/>
    </row>
    <row r="47" spans="1:14" s="23" customFormat="1" ht="16.5" customHeight="1">
      <c r="A47" s="25" t="s">
        <v>10</v>
      </c>
      <c r="B47" s="17">
        <v>-7371.97</v>
      </c>
      <c r="C47" s="17">
        <v>-7029.08</v>
      </c>
      <c r="D47" s="17">
        <v>-8057.73</v>
      </c>
      <c r="E47" s="17">
        <v>-4986.08</v>
      </c>
      <c r="F47" s="17">
        <v>-5286.1</v>
      </c>
      <c r="G47" s="17">
        <v>-5871.86</v>
      </c>
      <c r="H47" s="17">
        <v>-5228.95</v>
      </c>
      <c r="I47" s="17">
        <v>-7157.67</v>
      </c>
      <c r="J47" s="17">
        <v>-2557.33</v>
      </c>
      <c r="K47" s="17">
        <f>SUM(B47:J47)</f>
        <v>-53546.77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L49" s="21"/>
      <c r="M49"/>
      <c r="N49"/>
    </row>
    <row r="50" spans="1:12" ht="12" customHeight="1">
      <c r="A50" s="18"/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20"/>
      <c r="L50" s="9"/>
    </row>
    <row r="51" spans="1:12" ht="16.5" customHeight="1">
      <c r="A51" s="16" t="s">
        <v>8</v>
      </c>
      <c r="B51" s="27">
        <f>IF(B18+B31+B52&lt;0,0,B18+B31+B52)</f>
        <v>1260902.01</v>
      </c>
      <c r="C51" s="27">
        <f aca="true" t="shared" si="11" ref="C51:J51">IF(C18+C31+C52&lt;0,0,C18+C31+C52)</f>
        <v>1240742.08</v>
      </c>
      <c r="D51" s="27">
        <f t="shared" si="11"/>
        <v>1380066.47</v>
      </c>
      <c r="E51" s="27">
        <f t="shared" si="11"/>
        <v>804869.1400000001</v>
      </c>
      <c r="F51" s="27">
        <f t="shared" si="11"/>
        <v>922735.5600000002</v>
      </c>
      <c r="G51" s="27">
        <f t="shared" si="11"/>
        <v>968878.15</v>
      </c>
      <c r="H51" s="27">
        <f t="shared" si="11"/>
        <v>923812.7</v>
      </c>
      <c r="I51" s="27">
        <f t="shared" si="11"/>
        <v>1246270.23</v>
      </c>
      <c r="J51" s="27">
        <f t="shared" si="11"/>
        <v>456554.9300000001</v>
      </c>
      <c r="K51" s="20">
        <f>SUM(B51:J51)</f>
        <v>9204831.27</v>
      </c>
      <c r="L51" s="54"/>
    </row>
    <row r="52" spans="1:13" ht="16.5" customHeight="1">
      <c r="A52" s="18" t="s">
        <v>7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f>SUM(B52:J52)</f>
        <v>0</v>
      </c>
      <c r="M52" s="19"/>
    </row>
    <row r="53" spans="1:14" ht="16.5" customHeight="1">
      <c r="A53" s="18" t="s">
        <v>6</v>
      </c>
      <c r="B53" s="27">
        <f>IF(B18+B31+B52&gt;0,0,B18+B31+B52)</f>
        <v>0</v>
      </c>
      <c r="C53" s="27">
        <f aca="true" t="shared" si="12" ref="C53:J53">IF(C18+C31+C52&gt;0,0,C18+C31+C52)</f>
        <v>0</v>
      </c>
      <c r="D53" s="27">
        <f t="shared" si="12"/>
        <v>0</v>
      </c>
      <c r="E53" s="27">
        <f t="shared" si="12"/>
        <v>0</v>
      </c>
      <c r="F53" s="27">
        <f t="shared" si="12"/>
        <v>0</v>
      </c>
      <c r="G53" s="27">
        <f t="shared" si="12"/>
        <v>0</v>
      </c>
      <c r="H53" s="27">
        <f t="shared" si="12"/>
        <v>0</v>
      </c>
      <c r="I53" s="27">
        <f t="shared" si="12"/>
        <v>0</v>
      </c>
      <c r="J53" s="27">
        <f t="shared" si="12"/>
        <v>0</v>
      </c>
      <c r="K53" s="17">
        <f>SUM(B53:J53)</f>
        <v>0</v>
      </c>
      <c r="L53"/>
      <c r="M53"/>
      <c r="N53"/>
    </row>
    <row r="54" spans="1:11" ht="12" customHeight="1">
      <c r="A54" s="16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2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2" customHeight="1">
      <c r="A56" s="13"/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/>
    </row>
    <row r="57" spans="1:12" ht="16.5" customHeight="1">
      <c r="A57" s="11" t="s">
        <v>5</v>
      </c>
      <c r="B57" s="10">
        <f aca="true" t="shared" si="13" ref="B57:J57">SUM(B58:B69)</f>
        <v>1260902</v>
      </c>
      <c r="C57" s="10">
        <f t="shared" si="13"/>
        <v>1240742.08</v>
      </c>
      <c r="D57" s="10">
        <f t="shared" si="13"/>
        <v>1380066.46</v>
      </c>
      <c r="E57" s="10">
        <f t="shared" si="13"/>
        <v>804869.13</v>
      </c>
      <c r="F57" s="10">
        <f t="shared" si="13"/>
        <v>922735.56</v>
      </c>
      <c r="G57" s="10">
        <f t="shared" si="13"/>
        <v>968878.15</v>
      </c>
      <c r="H57" s="10">
        <f t="shared" si="13"/>
        <v>923812.7</v>
      </c>
      <c r="I57" s="10">
        <f>SUM(I58:I70)</f>
        <v>1246270.22</v>
      </c>
      <c r="J57" s="10">
        <f t="shared" si="13"/>
        <v>456554.93</v>
      </c>
      <c r="K57" s="5">
        <f>SUM(K58:K70)</f>
        <v>9204831.23</v>
      </c>
      <c r="L57" s="9"/>
    </row>
    <row r="58" spans="1:11" ht="16.5" customHeight="1">
      <c r="A58" s="7" t="s">
        <v>59</v>
      </c>
      <c r="B58" s="8">
        <v>1101145.72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aca="true" t="shared" si="14" ref="K58:K69">SUM(B58:J58)</f>
        <v>1101145.72</v>
      </c>
    </row>
    <row r="59" spans="1:11" ht="16.5" customHeight="1">
      <c r="A59" s="7" t="s">
        <v>60</v>
      </c>
      <c r="B59" s="8">
        <v>159756.28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159756.28</v>
      </c>
    </row>
    <row r="60" spans="1:11" ht="16.5" customHeight="1">
      <c r="A60" s="7" t="s">
        <v>4</v>
      </c>
      <c r="B60" s="6">
        <v>0</v>
      </c>
      <c r="C60" s="8">
        <v>1240742.08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1240742.08</v>
      </c>
    </row>
    <row r="61" spans="1:11" ht="16.5" customHeight="1">
      <c r="A61" s="7" t="s">
        <v>3</v>
      </c>
      <c r="B61" s="6">
        <v>0</v>
      </c>
      <c r="C61" s="6">
        <v>0</v>
      </c>
      <c r="D61" s="8">
        <v>1380066.46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1380066.46</v>
      </c>
    </row>
    <row r="62" spans="1:11" ht="16.5" customHeight="1">
      <c r="A62" s="7" t="s">
        <v>2</v>
      </c>
      <c r="B62" s="6">
        <v>0</v>
      </c>
      <c r="C62" s="6">
        <v>0</v>
      </c>
      <c r="D62" s="6">
        <v>0</v>
      </c>
      <c r="E62" s="8">
        <v>804869.13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804869.13</v>
      </c>
    </row>
    <row r="63" spans="1:11" ht="16.5" customHeight="1">
      <c r="A63" s="7" t="s">
        <v>1</v>
      </c>
      <c r="B63" s="6">
        <v>0</v>
      </c>
      <c r="C63" s="6">
        <v>0</v>
      </c>
      <c r="D63" s="6">
        <v>0</v>
      </c>
      <c r="E63" s="6">
        <v>0</v>
      </c>
      <c r="F63" s="8">
        <v>922735.56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922735.56</v>
      </c>
    </row>
    <row r="64" spans="1:11" ht="16.5" customHeight="1">
      <c r="A64" s="7" t="s">
        <v>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8">
        <v>968878.15</v>
      </c>
      <c r="H64" s="6">
        <v>0</v>
      </c>
      <c r="I64" s="6">
        <v>0</v>
      </c>
      <c r="J64" s="6">
        <v>0</v>
      </c>
      <c r="K64" s="5">
        <f t="shared" si="14"/>
        <v>968878.15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8">
        <v>923812.7</v>
      </c>
      <c r="I65" s="6">
        <v>0</v>
      </c>
      <c r="J65" s="6">
        <v>0</v>
      </c>
      <c r="K65" s="5">
        <f t="shared" si="14"/>
        <v>923812.7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4"/>
        <v>0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8">
        <v>451399.07</v>
      </c>
      <c r="J67" s="6">
        <v>0</v>
      </c>
      <c r="K67" s="5">
        <f t="shared" si="14"/>
        <v>451399.07</v>
      </c>
    </row>
    <row r="68" spans="1:11" ht="16.5" customHeight="1">
      <c r="A68" s="7" t="s">
        <v>55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8">
        <v>794871.15</v>
      </c>
      <c r="J68" s="6">
        <v>0</v>
      </c>
      <c r="K68" s="5">
        <f t="shared" si="14"/>
        <v>794871.15</v>
      </c>
    </row>
    <row r="69" spans="1:11" ht="16.5" customHeight="1">
      <c r="A69" s="7" t="s">
        <v>56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456554.93</v>
      </c>
      <c r="K69" s="5">
        <f t="shared" si="14"/>
        <v>456554.93</v>
      </c>
    </row>
    <row r="70" spans="1:11" ht="18" customHeight="1">
      <c r="A70" s="4" t="s">
        <v>67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2">
        <f>SUM(B70:J70)</f>
        <v>0</v>
      </c>
    </row>
    <row r="71" ht="18" customHeight="1"/>
    <row r="72" ht="18" customHeight="1"/>
    <row r="73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2022-02-10T19:16:39Z</dcterms:modified>
  <cp:category/>
  <cp:version/>
  <cp:contentType/>
  <cp:contentStatus/>
</cp:coreProperties>
</file>