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<sst xmlns="http://schemas.openxmlformats.org/spreadsheetml/2006/main" count="78" uniqueCount="77">
  <si>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</si>
  <si>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</si>
  <si>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</si>
  <si>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</si>
  <si>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</si>
  <si>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</si>
  <si>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</si>
  <si>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</si>
  <si>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</si>
  <si>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</si>
  <si>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</si>
  <si>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</si>
  <si>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</si>
  <si>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</si>
  <si>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</si>
  <si>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</si>
  <si>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</si>
  <si>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</si>
  <si>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</si>
  <si>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</si>
  <si>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</si>
  <si>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</si>
  <si>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</si>
  <si>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</si>
  <si>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</si>
  <si>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</si>
  <si>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</si>
  <si>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</si>
  <si>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</si>
  <si>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</si>
  <si>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</si>
  <si>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</si>
  <si>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</si>
  <si>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</si>
  <si>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</si>
  <si>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</si>
  <si>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</si>
  <si>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</si>
  <si>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</si>
  <si>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</si>
  <si>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</si>
  <si>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</si>
  <si>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</si>
  <si>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</si>
  <si>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</si>
  <si>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</si>
  <si>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</si>
  <si>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</si>
  <si>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</si>
  <si>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</si>
  <si>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</si>
  <si>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</si>
  <si>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</si>
  <si>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</si>
  <si>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</si>
  <si>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</si>
  <si>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</si>
  <si>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</si>
  <si>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</si>
  <si>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</si>
  <si>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</si>
  <si>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</si>
  <si>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</si>
  <si>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</si>
  <si>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</si>
  <si>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</si>
  <si>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</si>
  <si>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</si>
  <si>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</si>
  <si>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</si>
  <si>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02/02/22 - VENCIMENTO 09/02/22</t>
  </si>
  <si>
    <t>2.1 Tarifa de Remuneração por Passageiro Transportado Gatilho Diesel</t>
  </si>
  <si>
    <t>4. Remuneração Bruta do Operador (4.1 + 4.2 + 4.3 + 4.4 + 4.5 + 4.6 + 4.7 + 4.8 + 4.9 + 4.10)</t>
  </si>
  <si>
    <t>4.1. Pelo Transporte de Passageiros (1 x (2 + 2.1))</t>
  </si>
  <si>
    <t>4.8. Remuneração SMGO</t>
  </si>
  <si>
    <t>4.9. Remuneração Manutenção de Validadores</t>
  </si>
  <si>
    <t>4.10. Remuneração Comunicação de AVL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</si>
</sst>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71" fontId="32" fillId="0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0"/>
      <c r="B3" s="53"/>
      <c r="C3" s="50"/>
      <c r="D3" s="50" t="s">
        <v>51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8" t="s">
        <v>61</v>
      </c>
      <c r="C5" s="48" t="s">
        <v>47</v>
      </c>
      <c r="D5" s="49" t="s">
        <v>62</v>
      </c>
      <c r="E5" s="49" t="s">
        <v>63</v>
      </c>
      <c r="F5" s="49" t="s">
        <v>64</v>
      </c>
      <c r="G5" s="48" t="s">
        <v>65</v>
      </c>
      <c r="H5" s="49" t="s">
        <v>62</v>
      </c>
      <c r="I5" s="48" t="s">
        <v>46</v>
      </c>
      <c r="J5" s="48" t="s">
        <v>66</v>
      </c>
      <c r="K5" s="58"/>
    </row>
    <row r="6" spans="1:11" ht="18.75" customHeight="1">
      <c r="A6" s="58"/>
      <c r="B6" s="47" t="s">
        <v>45</v>
      </c>
      <c r="C6" s="47" t="s">
        <v>44</v>
      </c>
      <c r="D6" s="47" t="s">
        <v>43</v>
      </c>
      <c r="E6" s="47" t="s">
        <v>42</v>
      </c>
      <c r="F6" s="47" t="s">
        <v>41</v>
      </c>
      <c r="G6" s="47" t="s">
        <v>40</v>
      </c>
      <c r="H6" s="47" t="s">
        <v>39</v>
      </c>
      <c r="I6" s="47" t="s">
        <v>38</v>
      </c>
      <c r="J6" s="47" t="s">
        <v>37</v>
      </c>
      <c r="K6" s="58"/>
    </row>
    <row r="7" spans="1:14" ht="16.5" customHeight="1">
      <c r="A7" s="13" t="s">
        <v>36</v>
      </c>
      <c r="B7" s="46">
        <f aca="true" t="shared" si="0" ref="B7:K7">B8+B11</f>
        <v>282764</v>
      </c>
      <c r="C7" s="46">
        <f t="shared" si="0"/>
        <v>238955</v>
      </c>
      <c r="D7" s="46">
        <f t="shared" si="0"/>
        <v>299480</v>
      </c>
      <c r="E7" s="46">
        <f t="shared" si="0"/>
        <v>164208</v>
      </c>
      <c r="F7" s="46">
        <f t="shared" si="0"/>
        <v>194837</v>
      </c>
      <c r="G7" s="46">
        <f t="shared" si="0"/>
        <v>206685</v>
      </c>
      <c r="H7" s="46">
        <f t="shared" si="0"/>
        <v>238936</v>
      </c>
      <c r="I7" s="46">
        <f t="shared" si="0"/>
        <v>332925</v>
      </c>
      <c r="J7" s="46">
        <f t="shared" si="0"/>
        <v>103436</v>
      </c>
      <c r="K7" s="46">
        <f t="shared" si="0"/>
        <v>2062226</v>
      </c>
      <c r="L7" s="45"/>
      <c r="M7"/>
      <c r="N7"/>
    </row>
    <row r="8" spans="1:14" ht="16.5" customHeight="1">
      <c r="A8" s="43" t="s">
        <v>35</v>
      </c>
      <c r="B8" s="44">
        <f aca="true" t="shared" si="1" ref="B8:J8">+B9+B10</f>
        <v>19504</v>
      </c>
      <c r="C8" s="44">
        <f t="shared" si="1"/>
        <v>19038</v>
      </c>
      <c r="D8" s="44">
        <f t="shared" si="1"/>
        <v>19410</v>
      </c>
      <c r="E8" s="44">
        <f t="shared" si="1"/>
        <v>12163</v>
      </c>
      <c r="F8" s="44">
        <f t="shared" si="1"/>
        <v>13853</v>
      </c>
      <c r="G8" s="44">
        <f t="shared" si="1"/>
        <v>7712</v>
      </c>
      <c r="H8" s="44">
        <f t="shared" si="1"/>
        <v>7285</v>
      </c>
      <c r="I8" s="44">
        <f t="shared" si="1"/>
        <v>20263</v>
      </c>
      <c r="J8" s="44">
        <f t="shared" si="1"/>
        <v>3746</v>
      </c>
      <c r="K8" s="37">
        <f>SUM(B8:J8)</f>
        <v>122974</v>
      </c>
      <c r="L8"/>
      <c r="M8"/>
      <c r="N8"/>
    </row>
    <row r="9" spans="1:14" ht="16.5" customHeight="1">
      <c r="A9" s="22" t="s">
        <v>34</v>
      </c>
      <c r="B9" s="44">
        <v>19469</v>
      </c>
      <c r="C9" s="44">
        <v>19033</v>
      </c>
      <c r="D9" s="44">
        <v>19403</v>
      </c>
      <c r="E9" s="44">
        <v>12111</v>
      </c>
      <c r="F9" s="44">
        <v>13844</v>
      </c>
      <c r="G9" s="44">
        <v>7711</v>
      </c>
      <c r="H9" s="44">
        <v>7285</v>
      </c>
      <c r="I9" s="44">
        <v>20163</v>
      </c>
      <c r="J9" s="44">
        <v>3746</v>
      </c>
      <c r="K9" s="37">
        <f>SUM(B9:J9)</f>
        <v>122765</v>
      </c>
      <c r="L9"/>
      <c r="M9"/>
      <c r="N9"/>
    </row>
    <row r="10" spans="1:14" ht="16.5" customHeight="1">
      <c r="A10" s="22" t="s">
        <v>33</v>
      </c>
      <c r="B10" s="44">
        <v>35</v>
      </c>
      <c r="C10" s="44">
        <v>5</v>
      </c>
      <c r="D10" s="44">
        <v>7</v>
      </c>
      <c r="E10" s="44">
        <v>52</v>
      </c>
      <c r="F10" s="44">
        <v>9</v>
      </c>
      <c r="G10" s="44">
        <v>1</v>
      </c>
      <c r="H10" s="44">
        <v>0</v>
      </c>
      <c r="I10" s="44">
        <v>100</v>
      </c>
      <c r="J10" s="44">
        <v>0</v>
      </c>
      <c r="K10" s="37">
        <f>SUM(B10:J10)</f>
        <v>209</v>
      </c>
      <c r="L10"/>
      <c r="M10"/>
      <c r="N10"/>
    </row>
    <row r="11" spans="1:14" ht="16.5" customHeight="1">
      <c r="A11" s="43" t="s">
        <v>32</v>
      </c>
      <c r="B11" s="42">
        <v>263260</v>
      </c>
      <c r="C11" s="42">
        <v>219917</v>
      </c>
      <c r="D11" s="42">
        <v>280070</v>
      </c>
      <c r="E11" s="42">
        <v>152045</v>
      </c>
      <c r="F11" s="42">
        <v>180984</v>
      </c>
      <c r="G11" s="42">
        <v>198973</v>
      </c>
      <c r="H11" s="42">
        <v>231651</v>
      </c>
      <c r="I11" s="42">
        <v>312662</v>
      </c>
      <c r="J11" s="42">
        <v>99690</v>
      </c>
      <c r="K11" s="37">
        <f>SUM(B11:J11)</f>
        <v>1939252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31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6" t="s">
        <v>71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30</v>
      </c>
      <c r="B16" s="38">
        <v>1.281218965179761</v>
      </c>
      <c r="C16" s="38">
        <v>1.329795790299469</v>
      </c>
      <c r="D16" s="38">
        <v>1.128942357763126</v>
      </c>
      <c r="E16" s="38">
        <v>1.413989594321402</v>
      </c>
      <c r="F16" s="38">
        <v>1.199734564830632</v>
      </c>
      <c r="G16" s="38">
        <v>1.261667758800779</v>
      </c>
      <c r="H16" s="38">
        <v>1.187576167174746</v>
      </c>
      <c r="I16" s="38">
        <v>1.149434919649969</v>
      </c>
      <c r="J16" s="38">
        <v>1.186176231761947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SUM(B19:B28)</f>
        <v>1431003.8099999998</v>
      </c>
      <c r="C18" s="35">
        <f aca="true" t="shared" si="2" ref="C18:J18">SUM(C19:C28)</f>
        <v>1379945.39</v>
      </c>
      <c r="D18" s="35">
        <f t="shared" si="2"/>
        <v>1575898.7399999998</v>
      </c>
      <c r="E18" s="35">
        <f t="shared" si="2"/>
        <v>973643.06</v>
      </c>
      <c r="F18" s="35">
        <f t="shared" si="2"/>
        <v>1036079.21</v>
      </c>
      <c r="G18" s="35">
        <f t="shared" si="2"/>
        <v>1159207.3</v>
      </c>
      <c r="H18" s="35">
        <f t="shared" si="2"/>
        <v>1015432.0700000001</v>
      </c>
      <c r="I18" s="35">
        <f t="shared" si="2"/>
        <v>1395296.5300000003</v>
      </c>
      <c r="J18" s="35">
        <f t="shared" si="2"/>
        <v>494115.47000000003</v>
      </c>
      <c r="K18" s="35">
        <f>SUM(B18:J18)</f>
        <v>10460621.58</v>
      </c>
      <c r="L18"/>
      <c r="M18"/>
      <c r="N18"/>
    </row>
    <row r="19" spans="1:14" ht="16.5" customHeight="1">
      <c r="A19" s="18" t="s">
        <v>73</v>
      </c>
      <c r="B19" s="55">
        <f>ROUND((B13+B14)*B7,2)</f>
        <v>1082590.25</v>
      </c>
      <c r="C19" s="55">
        <f aca="true" t="shared" si="3" ref="C19:J19">ROUND((C13+C14)*C7,2)</f>
        <v>1005068.63</v>
      </c>
      <c r="D19" s="55">
        <f t="shared" si="3"/>
        <v>1396385.4</v>
      </c>
      <c r="E19" s="55">
        <f t="shared" si="3"/>
        <v>665682.81</v>
      </c>
      <c r="F19" s="55">
        <f t="shared" si="3"/>
        <v>835870.21</v>
      </c>
      <c r="G19" s="55">
        <f t="shared" si="3"/>
        <v>895690.12</v>
      </c>
      <c r="H19" s="55">
        <f t="shared" si="3"/>
        <v>824424.77</v>
      </c>
      <c r="I19" s="55">
        <f t="shared" si="3"/>
        <v>1160376.8</v>
      </c>
      <c r="J19" s="55">
        <f t="shared" si="3"/>
        <v>407930.9</v>
      </c>
      <c r="K19" s="30">
        <f>SUM(B19:J19)</f>
        <v>8274019.89</v>
      </c>
      <c r="L19"/>
      <c r="M19"/>
      <c r="N19"/>
    </row>
    <row r="20" spans="1:14" ht="16.5" customHeight="1">
      <c r="A20" s="18" t="s">
        <v>29</v>
      </c>
      <c r="B20" s="30">
        <f aca="true" t="shared" si="4" ref="B20:J20">IF(B16&lt;&gt;0,ROUND((B16-1)*B19,2),0)</f>
        <v>304444.91</v>
      </c>
      <c r="C20" s="30">
        <f t="shared" si="4"/>
        <v>331467.4</v>
      </c>
      <c r="D20" s="30">
        <f t="shared" si="4"/>
        <v>180053.23</v>
      </c>
      <c r="E20" s="30">
        <f t="shared" si="4"/>
        <v>275585.76</v>
      </c>
      <c r="F20" s="30">
        <f t="shared" si="4"/>
        <v>166952.17</v>
      </c>
      <c r="G20" s="30">
        <f t="shared" si="4"/>
        <v>234373.23</v>
      </c>
      <c r="H20" s="30">
        <f t="shared" si="4"/>
        <v>154642.44</v>
      </c>
      <c r="I20" s="30">
        <f t="shared" si="4"/>
        <v>173400.81</v>
      </c>
      <c r="J20" s="30">
        <f t="shared" si="4"/>
        <v>75947.04</v>
      </c>
      <c r="K20" s="30">
        <f aca="true" t="shared" si="5" ref="K20:K25">SUM(B20:J20)</f>
        <v>1896866.99</v>
      </c>
      <c r="L20"/>
      <c r="M20"/>
      <c r="N20"/>
    </row>
    <row r="21" spans="1:14" ht="16.5" customHeight="1">
      <c r="A21" s="18" t="s">
        <v>28</v>
      </c>
      <c r="B21" s="30">
        <v>39865.05</v>
      </c>
      <c r="C21" s="30">
        <v>37798.68</v>
      </c>
      <c r="D21" s="30">
        <v>32568.72</v>
      </c>
      <c r="E21" s="30">
        <v>27529.7</v>
      </c>
      <c r="F21" s="30">
        <v>29889.09</v>
      </c>
      <c r="G21" s="30">
        <v>25866.03</v>
      </c>
      <c r="H21" s="30">
        <v>31310.81</v>
      </c>
      <c r="I21" s="30">
        <v>55807.12</v>
      </c>
      <c r="J21" s="30">
        <v>15187.6</v>
      </c>
      <c r="K21" s="30">
        <f t="shared" si="5"/>
        <v>295822.8</v>
      </c>
      <c r="L21"/>
      <c r="M21"/>
      <c r="N21"/>
    </row>
    <row r="22" spans="1:14" ht="16.5" customHeight="1">
      <c r="A22" s="18" t="s">
        <v>27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1633.65</v>
      </c>
      <c r="H22" s="34">
        <v>3267.3</v>
      </c>
      <c r="I22" s="34">
        <v>3267.3</v>
      </c>
      <c r="J22" s="34">
        <v>1633.65</v>
      </c>
      <c r="K22" s="30">
        <f t="shared" si="5"/>
        <v>24504.75</v>
      </c>
      <c r="L22"/>
      <c r="M22"/>
      <c r="N22"/>
    </row>
    <row r="23" spans="1:14" ht="16.5" customHeight="1">
      <c r="A23" s="18" t="s">
        <v>26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68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69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74</v>
      </c>
      <c r="B26" s="30">
        <v>1315.47</v>
      </c>
      <c r="C26" s="30">
        <v>1266.65</v>
      </c>
      <c r="D26" s="30">
        <v>1449.07</v>
      </c>
      <c r="E26" s="30">
        <v>894.11</v>
      </c>
      <c r="F26" s="30">
        <v>953.2</v>
      </c>
      <c r="G26" s="30">
        <v>1066.25</v>
      </c>
      <c r="H26" s="30">
        <v>932.64</v>
      </c>
      <c r="I26" s="30">
        <v>1282.07</v>
      </c>
      <c r="J26" s="30">
        <v>454.76</v>
      </c>
      <c r="K26" s="30">
        <f>SUM(B26:J26)</f>
        <v>9614.22</v>
      </c>
      <c r="L26"/>
      <c r="M26"/>
      <c r="N26"/>
    </row>
    <row r="27" spans="1:14" ht="16.5" customHeight="1">
      <c r="A27" s="18" t="s">
        <v>75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641.38</v>
      </c>
      <c r="H27" s="30">
        <v>635.71</v>
      </c>
      <c r="I27" s="30">
        <v>887.03</v>
      </c>
      <c r="J27" s="30">
        <v>291.64</v>
      </c>
      <c r="K27" s="30">
        <f>SUM(B27:J27)</f>
        <v>6024.77</v>
      </c>
      <c r="L27"/>
      <c r="M27"/>
      <c r="N27"/>
    </row>
    <row r="28" spans="1:14" ht="16.5" customHeight="1">
      <c r="A28" s="18" t="s">
        <v>76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>SUM(B28:J28)</f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25</v>
      </c>
      <c r="B31" s="30">
        <f aca="true" t="shared" si="6" ref="B31:J31">+B32+B37+B49</f>
        <v>-165775.6</v>
      </c>
      <c r="C31" s="30">
        <f t="shared" si="6"/>
        <v>-97830.16999999998</v>
      </c>
      <c r="D31" s="30">
        <f t="shared" si="6"/>
        <v>-141628.46</v>
      </c>
      <c r="E31" s="30">
        <f t="shared" si="6"/>
        <v>-145210.19</v>
      </c>
      <c r="F31" s="30">
        <f t="shared" si="6"/>
        <v>-66213.99</v>
      </c>
      <c r="G31" s="30">
        <f t="shared" si="6"/>
        <v>-142370.53999999998</v>
      </c>
      <c r="H31" s="30">
        <f t="shared" si="6"/>
        <v>-56336.95</v>
      </c>
      <c r="I31" s="30">
        <f t="shared" si="6"/>
        <v>-125648.09999999999</v>
      </c>
      <c r="J31" s="30">
        <f t="shared" si="6"/>
        <v>-34595.33</v>
      </c>
      <c r="K31" s="30">
        <f aca="true" t="shared" si="7" ref="K31:K39">SUM(B31:J31)</f>
        <v>-975609.3299999998</v>
      </c>
      <c r="L31"/>
      <c r="M31"/>
      <c r="N31"/>
    </row>
    <row r="32" spans="1:14" ht="16.5" customHeight="1">
      <c r="A32" s="18" t="s">
        <v>24</v>
      </c>
      <c r="B32" s="30">
        <f aca="true" t="shared" si="8" ref="B32:J32">B33+B34+B35+B36</f>
        <v>-158460.78</v>
      </c>
      <c r="C32" s="30">
        <f t="shared" si="8"/>
        <v>-90786.79999999999</v>
      </c>
      <c r="D32" s="30">
        <f t="shared" si="8"/>
        <v>-111497.06999999999</v>
      </c>
      <c r="E32" s="30">
        <f t="shared" si="8"/>
        <v>-140238.4</v>
      </c>
      <c r="F32" s="30">
        <f t="shared" si="8"/>
        <v>-60913.6</v>
      </c>
      <c r="G32" s="30">
        <f t="shared" si="8"/>
        <v>-136441.53999999998</v>
      </c>
      <c r="H32" s="30">
        <f t="shared" si="8"/>
        <v>-51150.86</v>
      </c>
      <c r="I32" s="30">
        <f t="shared" si="8"/>
        <v>-118519.01</v>
      </c>
      <c r="J32" s="30">
        <f t="shared" si="8"/>
        <v>-25676.36</v>
      </c>
      <c r="K32" s="30">
        <f t="shared" si="7"/>
        <v>-893684.4199999999</v>
      </c>
      <c r="L32"/>
      <c r="M32"/>
      <c r="N32"/>
    </row>
    <row r="33" spans="1:14" s="23" customFormat="1" ht="16.5" customHeight="1">
      <c r="A33" s="29" t="s">
        <v>58</v>
      </c>
      <c r="B33" s="30">
        <f>-ROUND((B9)*$E$3,2)</f>
        <v>-85663.6</v>
      </c>
      <c r="C33" s="30">
        <f aca="true" t="shared" si="9" ref="C33:J33">-ROUND((C9)*$E$3,2)</f>
        <v>-83745.2</v>
      </c>
      <c r="D33" s="30">
        <f t="shared" si="9"/>
        <v>-85373.2</v>
      </c>
      <c r="E33" s="30">
        <f t="shared" si="9"/>
        <v>-53288.4</v>
      </c>
      <c r="F33" s="30">
        <f t="shared" si="9"/>
        <v>-60913.6</v>
      </c>
      <c r="G33" s="30">
        <f t="shared" si="9"/>
        <v>-33928.4</v>
      </c>
      <c r="H33" s="30">
        <f t="shared" si="9"/>
        <v>-32054</v>
      </c>
      <c r="I33" s="30">
        <f t="shared" si="9"/>
        <v>-88717.2</v>
      </c>
      <c r="J33" s="30">
        <f t="shared" si="9"/>
        <v>-16482.4</v>
      </c>
      <c r="K33" s="30">
        <f t="shared" si="7"/>
        <v>-540166</v>
      </c>
      <c r="L33" s="28"/>
      <c r="M33"/>
      <c r="N33"/>
    </row>
    <row r="34" spans="1:14" ht="16.5" customHeight="1">
      <c r="A34" s="25" t="s">
        <v>23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22</v>
      </c>
      <c r="B35" s="30">
        <v>-277.2</v>
      </c>
      <c r="C35" s="30">
        <v>-123.2</v>
      </c>
      <c r="D35" s="30">
        <v>-154</v>
      </c>
      <c r="E35" s="30">
        <v>-140.8</v>
      </c>
      <c r="F35" s="26">
        <v>0</v>
      </c>
      <c r="G35" s="30">
        <v>-61.6</v>
      </c>
      <c r="H35" s="30">
        <v>-8.27</v>
      </c>
      <c r="I35" s="30">
        <v>-12.92</v>
      </c>
      <c r="J35" s="30">
        <v>-3.98</v>
      </c>
      <c r="K35" s="30">
        <f t="shared" si="7"/>
        <v>-781.97</v>
      </c>
      <c r="L35"/>
      <c r="M35"/>
      <c r="N35"/>
    </row>
    <row r="36" spans="1:14" ht="16.5" customHeight="1">
      <c r="A36" s="25" t="s">
        <v>21</v>
      </c>
      <c r="B36" s="30">
        <v>-72519.98</v>
      </c>
      <c r="C36" s="30">
        <v>-6918.4</v>
      </c>
      <c r="D36" s="30">
        <v>-25969.87</v>
      </c>
      <c r="E36" s="30">
        <v>-86809.2</v>
      </c>
      <c r="F36" s="26">
        <v>0</v>
      </c>
      <c r="G36" s="30">
        <v>-102451.54</v>
      </c>
      <c r="H36" s="30">
        <v>-19088.59</v>
      </c>
      <c r="I36" s="30">
        <v>-29788.89</v>
      </c>
      <c r="J36" s="30">
        <v>-9189.98</v>
      </c>
      <c r="K36" s="30">
        <f t="shared" si="7"/>
        <v>-352736.45</v>
      </c>
      <c r="L36"/>
      <c r="M36"/>
      <c r="N36"/>
    </row>
    <row r="37" spans="1:14" s="23" customFormat="1" ht="16.5" customHeight="1">
      <c r="A37" s="18" t="s">
        <v>20</v>
      </c>
      <c r="B37" s="27">
        <f aca="true" t="shared" si="10" ref="B37:J37">SUM(B38:B47)</f>
        <v>-7314.82</v>
      </c>
      <c r="C37" s="27">
        <f t="shared" si="10"/>
        <v>-7043.37</v>
      </c>
      <c r="D37" s="27">
        <f t="shared" si="10"/>
        <v>-30131.39</v>
      </c>
      <c r="E37" s="27">
        <f t="shared" si="10"/>
        <v>-4971.79</v>
      </c>
      <c r="F37" s="27">
        <f t="shared" si="10"/>
        <v>-5300.39</v>
      </c>
      <c r="G37" s="27">
        <f t="shared" si="10"/>
        <v>-5929</v>
      </c>
      <c r="H37" s="27">
        <f t="shared" si="10"/>
        <v>-5186.09</v>
      </c>
      <c r="I37" s="27">
        <f t="shared" si="10"/>
        <v>-7129.09</v>
      </c>
      <c r="J37" s="27">
        <f t="shared" si="10"/>
        <v>-8918.970000000001</v>
      </c>
      <c r="K37" s="30">
        <f t="shared" si="7"/>
        <v>-81924.91</v>
      </c>
      <c r="L37"/>
      <c r="M37"/>
      <c r="N37"/>
    </row>
    <row r="38" spans="1:14" ht="16.5" customHeight="1">
      <c r="A38" s="25" t="s">
        <v>19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18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7"/>
        <v>0</v>
      </c>
      <c r="L39"/>
      <c r="M39"/>
      <c r="N39"/>
    </row>
    <row r="40" spans="1:14" ht="16.5" customHeight="1">
      <c r="A40" s="25" t="s">
        <v>17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15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13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11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10</v>
      </c>
      <c r="B47" s="17">
        <v>-7314.82</v>
      </c>
      <c r="C47" s="17">
        <v>-7043.37</v>
      </c>
      <c r="D47" s="17">
        <v>-8057.73</v>
      </c>
      <c r="E47" s="17">
        <v>-4971.79</v>
      </c>
      <c r="F47" s="17">
        <v>-5300.39</v>
      </c>
      <c r="G47" s="17">
        <v>-5929</v>
      </c>
      <c r="H47" s="17">
        <v>-5186.09</v>
      </c>
      <c r="I47" s="17">
        <v>-7129.09</v>
      </c>
      <c r="J47" s="17">
        <v>-2528.76</v>
      </c>
      <c r="K47" s="17">
        <f>SUM(B47:J47)</f>
        <v>-53461.04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1265228.2099999997</v>
      </c>
      <c r="C51" s="27">
        <f aca="true" t="shared" si="11" ref="C51:J51">IF(C18+C31+C52&lt;0,0,C18+C31+C52)</f>
        <v>1282115.22</v>
      </c>
      <c r="D51" s="27">
        <f t="shared" si="11"/>
        <v>1434270.2799999998</v>
      </c>
      <c r="E51" s="27">
        <f t="shared" si="11"/>
        <v>828432.8700000001</v>
      </c>
      <c r="F51" s="27">
        <f t="shared" si="11"/>
        <v>969865.22</v>
      </c>
      <c r="G51" s="27">
        <f t="shared" si="11"/>
        <v>1016836.76</v>
      </c>
      <c r="H51" s="27">
        <f t="shared" si="11"/>
        <v>959095.1200000001</v>
      </c>
      <c r="I51" s="27">
        <f t="shared" si="11"/>
        <v>1269648.4300000002</v>
      </c>
      <c r="J51" s="27">
        <f t="shared" si="11"/>
        <v>459520.14</v>
      </c>
      <c r="K51" s="20">
        <f>SUM(B51:J51)</f>
        <v>9485012.25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1265228.2</v>
      </c>
      <c r="C57" s="10">
        <f t="shared" si="13"/>
        <v>1282115.21</v>
      </c>
      <c r="D57" s="10">
        <f t="shared" si="13"/>
        <v>1434270.27</v>
      </c>
      <c r="E57" s="10">
        <f t="shared" si="13"/>
        <v>828432.87</v>
      </c>
      <c r="F57" s="10">
        <f t="shared" si="13"/>
        <v>969865.23</v>
      </c>
      <c r="G57" s="10">
        <f t="shared" si="13"/>
        <v>1016836.75</v>
      </c>
      <c r="H57" s="10">
        <f t="shared" si="13"/>
        <v>959095.12</v>
      </c>
      <c r="I57" s="10">
        <f>SUM(I58:I70)</f>
        <v>1269648.43</v>
      </c>
      <c r="J57" s="10">
        <f t="shared" si="13"/>
        <v>459520.13</v>
      </c>
      <c r="K57" s="5">
        <f>SUM(K58:K70)</f>
        <v>9485012.209999999</v>
      </c>
      <c r="L57" s="9"/>
    </row>
    <row r="58" spans="1:11" ht="16.5" customHeight="1">
      <c r="A58" s="7" t="s">
        <v>59</v>
      </c>
      <c r="B58" s="8">
        <v>1104291.17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1104291.17</v>
      </c>
    </row>
    <row r="59" spans="1:11" ht="16.5" customHeight="1">
      <c r="A59" s="7" t="s">
        <v>60</v>
      </c>
      <c r="B59" s="8">
        <v>160937.03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160937.03</v>
      </c>
    </row>
    <row r="60" spans="1:11" ht="16.5" customHeight="1">
      <c r="A60" s="7" t="s">
        <v>4</v>
      </c>
      <c r="B60" s="6">
        <v>0</v>
      </c>
      <c r="C60" s="8">
        <v>1282115.21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1282115.21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1434270.27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1434270.27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828432.87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828432.87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969865.23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969865.23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1016836.75</v>
      </c>
      <c r="H64" s="6">
        <v>0</v>
      </c>
      <c r="I64" s="6">
        <v>0</v>
      </c>
      <c r="J64" s="6">
        <v>0</v>
      </c>
      <c r="K64" s="5">
        <f t="shared" si="14"/>
        <v>1016836.75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959095.12</v>
      </c>
      <c r="I65" s="6">
        <v>0</v>
      </c>
      <c r="J65" s="6">
        <v>0</v>
      </c>
      <c r="K65" s="5">
        <f t="shared" si="14"/>
        <v>959095.12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467738.48</v>
      </c>
      <c r="J67" s="6">
        <v>0</v>
      </c>
      <c r="K67" s="5">
        <f t="shared" si="14"/>
        <v>467738.48</v>
      </c>
    </row>
    <row r="68" spans="1:11" ht="16.5" customHeight="1">
      <c r="A68" s="7" t="s">
        <v>55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801909.95</v>
      </c>
      <c r="J68" s="6">
        <v>0</v>
      </c>
      <c r="K68" s="5">
        <f t="shared" si="14"/>
        <v>801909.95</v>
      </c>
    </row>
    <row r="69" spans="1:11" ht="16.5" customHeight="1">
      <c r="A69" s="7" t="s">
        <v>56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459520.13</v>
      </c>
      <c r="K69" s="5">
        <f t="shared" si="14"/>
        <v>459520.13</v>
      </c>
    </row>
    <row r="70" spans="1:11" ht="18" customHeight="1">
      <c r="A70" s="4" t="s">
        <v>67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/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2022-02-08T23:10:19Z</dcterms:modified>
  <cp:category/>
  <cp:version/>
  <cp:contentType/>
  <cp:contentStatus/>
</cp:coreProperties>
</file>