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'!$A$1:$K$70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<sst xmlns="http://schemas.openxmlformats.org/spreadsheetml/2006/main" count="79" uniqueCount="78">
  <si>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</si>
  <si>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</si>
  <si>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</si>
  <si>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</si>
  <si>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</si>
  <si>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</si>
  <si>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</si>
  <si>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</si>
  <si>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</si>
  <si>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</si>
  <si>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</si>
  <si>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</si>
  <si>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</si>
  <si>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</si>
  <si>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</si>
  <si>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</si>
  <si>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</si>
  <si>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</si>
  <si>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</si>
  <si>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</si>
  <si>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</si>
  <si>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</si>
  <si>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</si>
  <si>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</si>
  <si>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</si>
  <si>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</si>
  <si>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</si>
  <si>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</si>
  <si>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</si>
  <si>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</si>
  <si>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</si>
  <si>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</si>
  <si>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</si>
  <si>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</si>
  <si>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</si>
  <si>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</si>
  <si>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</si>
  <si>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</si>
  <si>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</si>
  <si>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</si>
  <si>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</si>
  <si>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</si>
  <si>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</si>
  <si>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</si>
  <si>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</si>
  <si>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</si>
  <si>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</si>
  <si>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</si>
  <si>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</si>
  <si>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</si>
  <si>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</si>
  <si>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</si>
  <si>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</si>
  <si>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</si>
  <si>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</si>
  <si>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</si>
  <si>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</si>
  <si>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</si>
  <si>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</si>
  <si>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</si>
  <si>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</si>
  <si>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</si>
  <si>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</si>
  <si>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</si>
  <si>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</si>
  <si>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</si>
  <si>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</si>
  <si>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</si>
  <si>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</si>
  <si>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OPERAÇÃO 01/02/22 - VENCIMENTO 08/02/22</t>
  </si>
  <si>
    <t>4.8. Remuneração SMGO</t>
  </si>
  <si>
    <t>4.9. Remuneração Manutenção de Validadores</t>
  </si>
  <si>
    <t>4.10. Remuneração Comunicação de AVL</t>
  </si>
  <si>
    <t>2.1 Tarifa de Remuneração por Passageiro Transportado Gatilho Diesel</t>
  </si>
  <si>
    <t>4.1. Pelo Transporte de Passageiros (1 x (2 + 2.1))</t>
  </si>
  <si>
    <t>4. Remuneração Bruta do Operador (4.1 + 4.2 + 4.3 + 4.4 + 4.5 + 4.6 + 4.7 + 4.8 + 4.9 + 4.10)</t>
  </si>
  <si>
    <t>5.3. Revisão de Remuneração pelo Transporte Coletivo ¹</t>
  </si>
  <si>
    <t>¹ Tarifa Gatilho Diesel e fator de transição de 01 a 12/01/22.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</si>
</sst>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showGridLines="0" tabSelected="1" zoomScale="70" zoomScaleNormal="70" zoomScaleSheetLayoutView="70" zoomScalePageLayoutView="0" workbookViewId="0" topLeftCell="A1">
      <selection activeCell="A3" sqref="A3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69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50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49</v>
      </c>
      <c r="B4" s="58" t="s">
        <v>48</v>
      </c>
      <c r="C4" s="59"/>
      <c r="D4" s="59"/>
      <c r="E4" s="59"/>
      <c r="F4" s="59"/>
      <c r="G4" s="59"/>
      <c r="H4" s="59"/>
      <c r="I4" s="59"/>
      <c r="J4" s="59"/>
      <c r="K4" s="57" t="s">
        <v>47</v>
      </c>
    </row>
    <row r="5" spans="1:11" ht="43.5" customHeight="1">
      <c r="A5" s="57"/>
      <c r="B5" s="48" t="s">
        <v>60</v>
      </c>
      <c r="C5" s="48" t="s">
        <v>46</v>
      </c>
      <c r="D5" s="49" t="s">
        <v>61</v>
      </c>
      <c r="E5" s="49" t="s">
        <v>62</v>
      </c>
      <c r="F5" s="49" t="s">
        <v>63</v>
      </c>
      <c r="G5" s="48" t="s">
        <v>64</v>
      </c>
      <c r="H5" s="49" t="s">
        <v>61</v>
      </c>
      <c r="I5" s="48" t="s">
        <v>45</v>
      </c>
      <c r="J5" s="48" t="s">
        <v>65</v>
      </c>
      <c r="K5" s="57"/>
    </row>
    <row r="6" spans="1:11" ht="18.75" customHeight="1">
      <c r="A6" s="57"/>
      <c r="B6" s="47" t="s">
        <v>44</v>
      </c>
      <c r="C6" s="47" t="s">
        <v>43</v>
      </c>
      <c r="D6" s="47" t="s">
        <v>42</v>
      </c>
      <c r="E6" s="47" t="s">
        <v>41</v>
      </c>
      <c r="F6" s="47" t="s">
        <v>40</v>
      </c>
      <c r="G6" s="47" t="s">
        <v>39</v>
      </c>
      <c r="H6" s="47" t="s">
        <v>38</v>
      </c>
      <c r="I6" s="47" t="s">
        <v>37</v>
      </c>
      <c r="J6" s="47" t="s">
        <v>36</v>
      </c>
      <c r="K6" s="57"/>
    </row>
    <row r="7" spans="1:14" ht="16.5" customHeight="1">
      <c r="A7" s="13" t="s">
        <v>35</v>
      </c>
      <c r="B7" s="46">
        <f aca="true" t="shared" si="0" ref="B7:K7">B8+B11</f>
        <v>271197</v>
      </c>
      <c r="C7" s="46">
        <f t="shared" si="0"/>
        <v>234680</v>
      </c>
      <c r="D7" s="46">
        <f t="shared" si="0"/>
        <v>296993</v>
      </c>
      <c r="E7" s="46">
        <f t="shared" si="0"/>
        <v>162199</v>
      </c>
      <c r="F7" s="46">
        <f t="shared" si="0"/>
        <v>193830</v>
      </c>
      <c r="G7" s="46">
        <f t="shared" si="0"/>
        <v>204112</v>
      </c>
      <c r="H7" s="46">
        <f t="shared" si="0"/>
        <v>236090</v>
      </c>
      <c r="I7" s="46">
        <f t="shared" si="0"/>
        <v>324224</v>
      </c>
      <c r="J7" s="46">
        <f t="shared" si="0"/>
        <v>101621</v>
      </c>
      <c r="K7" s="46">
        <f t="shared" si="0"/>
        <v>2024946</v>
      </c>
      <c r="L7" s="45"/>
      <c r="M7"/>
      <c r="N7"/>
    </row>
    <row r="8" spans="1:14" ht="16.5" customHeight="1">
      <c r="A8" s="43" t="s">
        <v>34</v>
      </c>
      <c r="B8" s="44">
        <f aca="true" t="shared" si="1" ref="B8:J8">+B9+B10</f>
        <v>19041</v>
      </c>
      <c r="C8" s="44">
        <f t="shared" si="1"/>
        <v>19383</v>
      </c>
      <c r="D8" s="44">
        <f t="shared" si="1"/>
        <v>19963</v>
      </c>
      <c r="E8" s="44">
        <f t="shared" si="1"/>
        <v>12574</v>
      </c>
      <c r="F8" s="44">
        <f t="shared" si="1"/>
        <v>14205</v>
      </c>
      <c r="G8" s="44">
        <f t="shared" si="1"/>
        <v>7958</v>
      </c>
      <c r="H8" s="44">
        <f t="shared" si="1"/>
        <v>7371</v>
      </c>
      <c r="I8" s="44">
        <f t="shared" si="1"/>
        <v>20484</v>
      </c>
      <c r="J8" s="44">
        <f t="shared" si="1"/>
        <v>3837</v>
      </c>
      <c r="K8" s="37">
        <f>SUM(B8:J8)</f>
        <v>124816</v>
      </c>
      <c r="L8"/>
      <c r="M8"/>
      <c r="N8"/>
    </row>
    <row r="9" spans="1:14" ht="16.5" customHeight="1">
      <c r="A9" s="22" t="s">
        <v>33</v>
      </c>
      <c r="B9" s="44">
        <v>19009</v>
      </c>
      <c r="C9" s="44">
        <v>19374</v>
      </c>
      <c r="D9" s="44">
        <v>19960</v>
      </c>
      <c r="E9" s="44">
        <v>12526</v>
      </c>
      <c r="F9" s="44">
        <v>14195</v>
      </c>
      <c r="G9" s="44">
        <v>7956</v>
      </c>
      <c r="H9" s="44">
        <v>7371</v>
      </c>
      <c r="I9" s="44">
        <v>20406</v>
      </c>
      <c r="J9" s="44">
        <v>3837</v>
      </c>
      <c r="K9" s="37">
        <f>SUM(B9:J9)</f>
        <v>124634</v>
      </c>
      <c r="L9"/>
      <c r="M9"/>
      <c r="N9"/>
    </row>
    <row r="10" spans="1:14" ht="16.5" customHeight="1">
      <c r="A10" s="22" t="s">
        <v>32</v>
      </c>
      <c r="B10" s="44">
        <v>32</v>
      </c>
      <c r="C10" s="44">
        <v>9</v>
      </c>
      <c r="D10" s="44">
        <v>3</v>
      </c>
      <c r="E10" s="44">
        <v>48</v>
      </c>
      <c r="F10" s="44">
        <v>10</v>
      </c>
      <c r="G10" s="44">
        <v>2</v>
      </c>
      <c r="H10" s="44">
        <v>0</v>
      </c>
      <c r="I10" s="44">
        <v>78</v>
      </c>
      <c r="J10" s="44">
        <v>0</v>
      </c>
      <c r="K10" s="37">
        <f>SUM(B10:J10)</f>
        <v>182</v>
      </c>
      <c r="L10"/>
      <c r="M10"/>
      <c r="N10"/>
    </row>
    <row r="11" spans="1:14" ht="16.5" customHeight="1">
      <c r="A11" s="43" t="s">
        <v>31</v>
      </c>
      <c r="B11" s="42">
        <v>252156</v>
      </c>
      <c r="C11" s="42">
        <v>215297</v>
      </c>
      <c r="D11" s="42">
        <v>277030</v>
      </c>
      <c r="E11" s="42">
        <v>149625</v>
      </c>
      <c r="F11" s="42">
        <v>179625</v>
      </c>
      <c r="G11" s="42">
        <v>196154</v>
      </c>
      <c r="H11" s="42">
        <v>228719</v>
      </c>
      <c r="I11" s="42">
        <v>303740</v>
      </c>
      <c r="J11" s="42">
        <v>97784</v>
      </c>
      <c r="K11" s="37">
        <f>SUM(B11:J11)</f>
        <v>1900130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30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73</v>
      </c>
      <c r="B14" s="41">
        <v>0.1549</v>
      </c>
      <c r="C14" s="41">
        <v>0.1702</v>
      </c>
      <c r="D14" s="41">
        <v>0.1887</v>
      </c>
      <c r="E14" s="41">
        <v>0.164</v>
      </c>
      <c r="F14" s="41">
        <v>0.1736</v>
      </c>
      <c r="G14" s="41">
        <v>0.1754</v>
      </c>
      <c r="H14" s="41">
        <v>0.1396</v>
      </c>
      <c r="I14" s="41">
        <v>0.141</v>
      </c>
      <c r="J14" s="41">
        <v>0.1596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29</v>
      </c>
      <c r="B16" s="38">
        <v>1.325809694858667</v>
      </c>
      <c r="C16" s="38">
        <v>1.343098042517378</v>
      </c>
      <c r="D16" s="38">
        <v>1.140228420590709</v>
      </c>
      <c r="E16" s="38">
        <v>1.425410833879267</v>
      </c>
      <c r="F16" s="38">
        <v>1.20194989976193</v>
      </c>
      <c r="G16" s="38">
        <v>1.272495253080793</v>
      </c>
      <c r="H16" s="38">
        <v>1.199412156972493</v>
      </c>
      <c r="I16" s="38">
        <v>1.17158145726538</v>
      </c>
      <c r="J16" s="38">
        <v>1.216180772476947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75</v>
      </c>
      <c r="B18" s="35">
        <f>SUM(B19:B28)</f>
        <v>1420581.7199999997</v>
      </c>
      <c r="C18" s="35">
        <f aca="true" t="shared" si="2" ref="C18:J18">SUM(C19:C28)</f>
        <v>1368338.86</v>
      </c>
      <c r="D18" s="35">
        <f t="shared" si="2"/>
        <v>1578353.18</v>
      </c>
      <c r="E18" s="35">
        <f t="shared" si="2"/>
        <v>968929.1300000001</v>
      </c>
      <c r="F18" s="35">
        <f t="shared" si="2"/>
        <v>1032672.7399999999</v>
      </c>
      <c r="G18" s="35">
        <f t="shared" si="2"/>
        <v>1154281.0199999998</v>
      </c>
      <c r="H18" s="35">
        <f t="shared" si="2"/>
        <v>1013771.2999999999</v>
      </c>
      <c r="I18" s="35">
        <f t="shared" si="2"/>
        <v>1385681.21</v>
      </c>
      <c r="J18" s="35">
        <f t="shared" si="2"/>
        <v>497510.0000000001</v>
      </c>
      <c r="K18" s="35">
        <f>SUM(B18:J18)</f>
        <v>10420119.16</v>
      </c>
      <c r="L18"/>
      <c r="M18"/>
      <c r="N18"/>
    </row>
    <row r="19" spans="1:14" ht="16.5" customHeight="1">
      <c r="A19" s="18" t="s">
        <v>74</v>
      </c>
      <c r="B19" s="60">
        <f>ROUND((B13+B14)*B7,2)</f>
        <v>1038304.83</v>
      </c>
      <c r="C19" s="60">
        <f aca="true" t="shared" si="3" ref="C19:J19">ROUND((C13+C14)*C7,2)</f>
        <v>987087.55</v>
      </c>
      <c r="D19" s="60">
        <f t="shared" si="3"/>
        <v>1384789.26</v>
      </c>
      <c r="E19" s="60">
        <f t="shared" si="3"/>
        <v>657538.53</v>
      </c>
      <c r="F19" s="60">
        <f t="shared" si="3"/>
        <v>831550.08</v>
      </c>
      <c r="G19" s="60">
        <f t="shared" si="3"/>
        <v>884539.76</v>
      </c>
      <c r="H19" s="60">
        <f t="shared" si="3"/>
        <v>814604.94</v>
      </c>
      <c r="I19" s="60">
        <f t="shared" si="3"/>
        <v>1130050.33</v>
      </c>
      <c r="J19" s="60">
        <f t="shared" si="3"/>
        <v>400772.9</v>
      </c>
      <c r="K19" s="30">
        <f>SUM(B19:J19)</f>
        <v>8129238.18</v>
      </c>
      <c r="L19"/>
      <c r="M19"/>
      <c r="N19"/>
    </row>
    <row r="20" spans="1:14" ht="16.5" customHeight="1">
      <c r="A20" s="18" t="s">
        <v>28</v>
      </c>
      <c r="B20" s="30">
        <f aca="true" t="shared" si="4" ref="B20:J20">IF(B16&lt;&gt;0,ROUND((B16-1)*B19,2),0)</f>
        <v>338289.78</v>
      </c>
      <c r="C20" s="30">
        <f t="shared" si="4"/>
        <v>338667.81</v>
      </c>
      <c r="D20" s="30">
        <f t="shared" si="4"/>
        <v>194186.81</v>
      </c>
      <c r="E20" s="30">
        <f t="shared" si="4"/>
        <v>279724.01</v>
      </c>
      <c r="F20" s="30">
        <f t="shared" si="4"/>
        <v>167931.46</v>
      </c>
      <c r="G20" s="30">
        <f t="shared" si="4"/>
        <v>241032.89</v>
      </c>
      <c r="H20" s="30">
        <f t="shared" si="4"/>
        <v>162442.13</v>
      </c>
      <c r="I20" s="30">
        <f t="shared" si="4"/>
        <v>193895.68</v>
      </c>
      <c r="J20" s="30">
        <f t="shared" si="4"/>
        <v>86639.4</v>
      </c>
      <c r="K20" s="30">
        <f aca="true" t="shared" si="5" ref="K20:K28">SUM(B20:J20)</f>
        <v>2002809.97</v>
      </c>
      <c r="L20"/>
      <c r="M20"/>
      <c r="N20"/>
    </row>
    <row r="21" spans="1:14" ht="16.5" customHeight="1">
      <c r="A21" s="18" t="s">
        <v>27</v>
      </c>
      <c r="B21" s="30">
        <v>39888.65</v>
      </c>
      <c r="C21" s="30">
        <v>36977.96</v>
      </c>
      <c r="D21" s="30">
        <v>32478.01</v>
      </c>
      <c r="E21" s="30">
        <v>26821.8</v>
      </c>
      <c r="F21" s="30">
        <v>29823.46</v>
      </c>
      <c r="G21" s="30">
        <v>25430.45</v>
      </c>
      <c r="H21" s="30">
        <v>31667.61</v>
      </c>
      <c r="I21" s="30">
        <v>56025.97</v>
      </c>
      <c r="J21" s="30">
        <v>15042.63</v>
      </c>
      <c r="K21" s="30">
        <f t="shared" si="5"/>
        <v>294156.54000000004</v>
      </c>
      <c r="L21"/>
      <c r="M21"/>
      <c r="N21"/>
    </row>
    <row r="22" spans="1:14" ht="16.5" customHeight="1">
      <c r="A22" s="18" t="s">
        <v>26</v>
      </c>
      <c r="B22" s="30">
        <v>1633.65</v>
      </c>
      <c r="C22" s="34">
        <v>3267.3</v>
      </c>
      <c r="D22" s="34">
        <v>4900.95</v>
      </c>
      <c r="E22" s="30">
        <v>3267.3</v>
      </c>
      <c r="F22" s="30">
        <v>1633.65</v>
      </c>
      <c r="G22" s="34">
        <v>1633.65</v>
      </c>
      <c r="H22" s="34">
        <v>3267.3</v>
      </c>
      <c r="I22" s="34">
        <v>3267.3</v>
      </c>
      <c r="J22" s="34">
        <v>1633.65</v>
      </c>
      <c r="K22" s="30">
        <f t="shared" si="5"/>
        <v>24504.75</v>
      </c>
      <c r="L22"/>
      <c r="M22"/>
      <c r="N22"/>
    </row>
    <row r="23" spans="1:14" ht="16.5" customHeight="1">
      <c r="A23" s="18" t="s">
        <v>25</v>
      </c>
      <c r="B23" s="30">
        <v>0</v>
      </c>
      <c r="C23" s="30">
        <v>0</v>
      </c>
      <c r="D23" s="30">
        <v>-40664.16</v>
      </c>
      <c r="E23" s="30">
        <v>0</v>
      </c>
      <c r="F23" s="30">
        <v>0</v>
      </c>
      <c r="G23" s="30">
        <v>-288.96</v>
      </c>
      <c r="H23" s="30">
        <v>0</v>
      </c>
      <c r="I23" s="30">
        <v>0</v>
      </c>
      <c r="J23" s="30">
        <v>-7439.32</v>
      </c>
      <c r="K23" s="30">
        <f t="shared" si="5"/>
        <v>-48392.44</v>
      </c>
      <c r="L23"/>
      <c r="M23"/>
      <c r="N23"/>
    </row>
    <row r="24" spans="1:14" ht="16.5" customHeight="1">
      <c r="A24" s="18" t="s">
        <v>67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5"/>
        <v>0</v>
      </c>
      <c r="L24"/>
      <c r="M24"/>
      <c r="N24"/>
    </row>
    <row r="25" spans="1:14" ht="16.5" customHeight="1">
      <c r="A25" s="18" t="s">
        <v>68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1310.33</v>
      </c>
      <c r="C26" s="30">
        <v>1261.51</v>
      </c>
      <c r="D26" s="30">
        <v>1456.78</v>
      </c>
      <c r="E26" s="30">
        <v>894.11</v>
      </c>
      <c r="F26" s="30">
        <v>953.2</v>
      </c>
      <c r="G26" s="30">
        <v>1066.25</v>
      </c>
      <c r="H26" s="30">
        <v>935.21</v>
      </c>
      <c r="I26" s="30">
        <v>1279.5</v>
      </c>
      <c r="J26" s="30">
        <v>459.9</v>
      </c>
      <c r="K26" s="30">
        <f t="shared" si="5"/>
        <v>9616.789999999999</v>
      </c>
      <c r="L26"/>
      <c r="M26"/>
      <c r="N26"/>
    </row>
    <row r="27" spans="1:14" ht="16.5" customHeight="1">
      <c r="A27" s="18" t="s">
        <v>71</v>
      </c>
      <c r="B27" s="30">
        <v>826.28</v>
      </c>
      <c r="C27" s="30">
        <v>793.53</v>
      </c>
      <c r="D27" s="30">
        <v>885.13</v>
      </c>
      <c r="E27" s="30">
        <v>502.78</v>
      </c>
      <c r="F27" s="30">
        <v>561.29</v>
      </c>
      <c r="G27" s="30">
        <v>641.38</v>
      </c>
      <c r="H27" s="30">
        <v>635.71</v>
      </c>
      <c r="I27" s="30">
        <v>887.03</v>
      </c>
      <c r="J27" s="30">
        <v>291.64</v>
      </c>
      <c r="K27" s="30">
        <f t="shared" si="5"/>
        <v>6024.77</v>
      </c>
      <c r="L27"/>
      <c r="M27"/>
      <c r="N27"/>
    </row>
    <row r="28" spans="1:14" ht="16.5" customHeight="1">
      <c r="A28" s="18" t="s">
        <v>72</v>
      </c>
      <c r="B28" s="30">
        <v>328.2</v>
      </c>
      <c r="C28" s="30">
        <v>283.2</v>
      </c>
      <c r="D28" s="30">
        <v>320.4</v>
      </c>
      <c r="E28" s="30">
        <v>180.6</v>
      </c>
      <c r="F28" s="30">
        <v>219.6</v>
      </c>
      <c r="G28" s="30">
        <v>225.6</v>
      </c>
      <c r="H28" s="30">
        <v>218.4</v>
      </c>
      <c r="I28" s="30">
        <v>275.4</v>
      </c>
      <c r="J28" s="30">
        <v>109.2</v>
      </c>
      <c r="K28" s="30">
        <f t="shared" si="5"/>
        <v>2160.5999999999995</v>
      </c>
      <c r="L28"/>
      <c r="M28"/>
      <c r="N28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24</v>
      </c>
      <c r="B31" s="30">
        <f aca="true" t="shared" si="6" ref="B31:J31">+B32+B37+B49</f>
        <v>-304959.49</v>
      </c>
      <c r="C31" s="30">
        <f t="shared" si="6"/>
        <v>-155848.87</v>
      </c>
      <c r="D31" s="30">
        <f t="shared" si="6"/>
        <v>-244480.11000000002</v>
      </c>
      <c r="E31" s="30">
        <f t="shared" si="6"/>
        <v>-261384.53</v>
      </c>
      <c r="F31" s="30">
        <f t="shared" si="6"/>
        <v>-112367</v>
      </c>
      <c r="G31" s="30">
        <f t="shared" si="6"/>
        <v>-294544.19</v>
      </c>
      <c r="H31" s="30">
        <f t="shared" si="6"/>
        <v>-122929.71</v>
      </c>
      <c r="I31" s="30">
        <f t="shared" si="6"/>
        <v>-220874.9</v>
      </c>
      <c r="J31" s="30">
        <f t="shared" si="6"/>
        <v>-66757.85</v>
      </c>
      <c r="K31" s="30">
        <f aca="true" t="shared" si="7" ref="K31:K39">SUM(B31:J31)</f>
        <v>-1784146.65</v>
      </c>
      <c r="L31"/>
      <c r="M31"/>
      <c r="N31"/>
    </row>
    <row r="32" spans="1:14" ht="16.5" customHeight="1">
      <c r="A32" s="18" t="s">
        <v>23</v>
      </c>
      <c r="B32" s="30">
        <f aca="true" t="shared" si="8" ref="B32:J32">B33+B34+B35+B36</f>
        <v>-238283.51</v>
      </c>
      <c r="C32" s="30">
        <f t="shared" si="8"/>
        <v>-92075.85</v>
      </c>
      <c r="D32" s="30">
        <f t="shared" si="8"/>
        <v>-146245.33000000002</v>
      </c>
      <c r="E32" s="30">
        <f t="shared" si="8"/>
        <v>-216332.71</v>
      </c>
      <c r="F32" s="30">
        <f t="shared" si="8"/>
        <v>-62458</v>
      </c>
      <c r="G32" s="30">
        <f t="shared" si="8"/>
        <v>-239895.86</v>
      </c>
      <c r="H32" s="30">
        <f t="shared" si="8"/>
        <v>-74440.58</v>
      </c>
      <c r="I32" s="30">
        <f t="shared" si="8"/>
        <v>-155342.7</v>
      </c>
      <c r="J32" s="30">
        <f t="shared" si="8"/>
        <v>-37107.17</v>
      </c>
      <c r="K32" s="30">
        <f t="shared" si="7"/>
        <v>-1262181.71</v>
      </c>
      <c r="L32"/>
      <c r="M32"/>
      <c r="N32"/>
    </row>
    <row r="33" spans="1:14" s="23" customFormat="1" ht="16.5" customHeight="1">
      <c r="A33" s="29" t="s">
        <v>57</v>
      </c>
      <c r="B33" s="30">
        <f>-ROUND((B9)*$E$3,2)</f>
        <v>-83639.6</v>
      </c>
      <c r="C33" s="30">
        <f aca="true" t="shared" si="9" ref="C33:J33">-ROUND((C9)*$E$3,2)</f>
        <v>-85245.6</v>
      </c>
      <c r="D33" s="30">
        <f t="shared" si="9"/>
        <v>-87824</v>
      </c>
      <c r="E33" s="30">
        <f t="shared" si="9"/>
        <v>-55114.4</v>
      </c>
      <c r="F33" s="30">
        <f t="shared" si="9"/>
        <v>-62458</v>
      </c>
      <c r="G33" s="30">
        <f t="shared" si="9"/>
        <v>-35006.4</v>
      </c>
      <c r="H33" s="30">
        <f t="shared" si="9"/>
        <v>-32432.4</v>
      </c>
      <c r="I33" s="30">
        <f t="shared" si="9"/>
        <v>-89786.4</v>
      </c>
      <c r="J33" s="30">
        <f t="shared" si="9"/>
        <v>-16882.8</v>
      </c>
      <c r="K33" s="30">
        <f t="shared" si="7"/>
        <v>-548389.6000000001</v>
      </c>
      <c r="L33" s="28"/>
      <c r="M33"/>
      <c r="N33"/>
    </row>
    <row r="34" spans="1:14" ht="16.5" customHeight="1">
      <c r="A34" s="25" t="s">
        <v>22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7"/>
        <v>0</v>
      </c>
      <c r="L34"/>
      <c r="M34"/>
      <c r="N34"/>
    </row>
    <row r="35" spans="1:14" ht="16.5" customHeight="1">
      <c r="A35" s="25" t="s">
        <v>21</v>
      </c>
      <c r="B35" s="30">
        <v>-708.4</v>
      </c>
      <c r="C35" s="30">
        <v>-145.2</v>
      </c>
      <c r="D35" s="30">
        <v>-413.6</v>
      </c>
      <c r="E35" s="30">
        <v>-479.6</v>
      </c>
      <c r="F35" s="26">
        <v>0</v>
      </c>
      <c r="G35" s="30">
        <v>-176</v>
      </c>
      <c r="H35" s="30">
        <v>-8.27</v>
      </c>
      <c r="I35" s="30">
        <v>-12.92</v>
      </c>
      <c r="J35" s="30">
        <v>-3.98</v>
      </c>
      <c r="K35" s="30">
        <f t="shared" si="7"/>
        <v>-1947.9699999999998</v>
      </c>
      <c r="L35"/>
      <c r="M35"/>
      <c r="N35"/>
    </row>
    <row r="36" spans="1:14" ht="16.5" customHeight="1">
      <c r="A36" s="25" t="s">
        <v>20</v>
      </c>
      <c r="B36" s="30">
        <v>-153935.51</v>
      </c>
      <c r="C36" s="30">
        <v>-6685.05</v>
      </c>
      <c r="D36" s="30">
        <v>-58007.73</v>
      </c>
      <c r="E36" s="30">
        <v>-160738.71</v>
      </c>
      <c r="F36" s="26">
        <v>0</v>
      </c>
      <c r="G36" s="30">
        <v>-204713.46</v>
      </c>
      <c r="H36" s="30">
        <v>-41999.91</v>
      </c>
      <c r="I36" s="30">
        <v>-65543.38</v>
      </c>
      <c r="J36" s="30">
        <v>-20220.39</v>
      </c>
      <c r="K36" s="30">
        <f t="shared" si="7"/>
        <v>-711844.14</v>
      </c>
      <c r="L36"/>
      <c r="M36"/>
      <c r="N36"/>
    </row>
    <row r="37" spans="1:14" s="23" customFormat="1" ht="16.5" customHeight="1">
      <c r="A37" s="18" t="s">
        <v>19</v>
      </c>
      <c r="B37" s="27">
        <f aca="true" t="shared" si="10" ref="B37:J37">SUM(B38:B47)</f>
        <v>-7286.25</v>
      </c>
      <c r="C37" s="27">
        <f t="shared" si="10"/>
        <v>-7014.8</v>
      </c>
      <c r="D37" s="27">
        <f t="shared" si="10"/>
        <v>-30174.25</v>
      </c>
      <c r="E37" s="27">
        <f t="shared" si="10"/>
        <v>-4971.79</v>
      </c>
      <c r="F37" s="27">
        <f t="shared" si="10"/>
        <v>-5300.39</v>
      </c>
      <c r="G37" s="27">
        <f t="shared" si="10"/>
        <v>-5929</v>
      </c>
      <c r="H37" s="27">
        <f t="shared" si="10"/>
        <v>-5200.38</v>
      </c>
      <c r="I37" s="27">
        <f t="shared" si="10"/>
        <v>-7114.8</v>
      </c>
      <c r="J37" s="27">
        <f t="shared" si="10"/>
        <v>-8947.54</v>
      </c>
      <c r="K37" s="30">
        <f t="shared" si="7"/>
        <v>-81939.20000000001</v>
      </c>
      <c r="L37"/>
      <c r="M37"/>
      <c r="N37"/>
    </row>
    <row r="38" spans="1:14" ht="16.5" customHeight="1">
      <c r="A38" s="25" t="s">
        <v>18</v>
      </c>
      <c r="B38" s="17">
        <v>0</v>
      </c>
      <c r="C38" s="17">
        <v>0</v>
      </c>
      <c r="D38" s="27">
        <v>-22073.66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-6390.21</v>
      </c>
      <c r="K38" s="30">
        <f t="shared" si="7"/>
        <v>-28463.87</v>
      </c>
      <c r="L38"/>
      <c r="M38"/>
      <c r="N38"/>
    </row>
    <row r="39" spans="1:14" ht="16.5" customHeight="1">
      <c r="A39" s="25" t="s">
        <v>17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7"/>
        <v>0</v>
      </c>
      <c r="L39"/>
      <c r="M39"/>
      <c r="N39"/>
    </row>
    <row r="40" spans="1:14" ht="16.5" customHeight="1">
      <c r="A40" s="25" t="s">
        <v>16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4"/>
      <c r="M45"/>
      <c r="N45"/>
    </row>
    <row r="46" spans="1:14" s="23" customFormat="1" ht="16.5" customHeight="1">
      <c r="A46" s="25" t="s">
        <v>10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4"/>
      <c r="M46"/>
      <c r="N46"/>
    </row>
    <row r="47" spans="1:14" s="23" customFormat="1" ht="16.5" customHeight="1">
      <c r="A47" s="25" t="s">
        <v>9</v>
      </c>
      <c r="B47" s="17">
        <v>-7286.25</v>
      </c>
      <c r="C47" s="17">
        <v>-7014.8</v>
      </c>
      <c r="D47" s="17">
        <v>-8100.59</v>
      </c>
      <c r="E47" s="17">
        <v>-4971.79</v>
      </c>
      <c r="F47" s="17">
        <v>-5300.39</v>
      </c>
      <c r="G47" s="17">
        <v>-5929</v>
      </c>
      <c r="H47" s="17">
        <v>-5200.38</v>
      </c>
      <c r="I47" s="17">
        <v>-7114.8</v>
      </c>
      <c r="J47" s="17">
        <v>-2557.33</v>
      </c>
      <c r="K47" s="17">
        <f>SUM(B47:J47)</f>
        <v>-53475.33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76</v>
      </c>
      <c r="B49" s="27">
        <v>-59389.73</v>
      </c>
      <c r="C49" s="27">
        <v>-56758.22</v>
      </c>
      <c r="D49" s="27">
        <v>-68060.53</v>
      </c>
      <c r="E49" s="27">
        <v>-40080.03</v>
      </c>
      <c r="F49" s="27">
        <v>-44608.61</v>
      </c>
      <c r="G49" s="27">
        <v>-48719.33</v>
      </c>
      <c r="H49" s="27">
        <v>-43288.75</v>
      </c>
      <c r="I49" s="27">
        <v>-58417.4</v>
      </c>
      <c r="J49" s="27">
        <v>-20703.14</v>
      </c>
      <c r="K49" s="27">
        <f>SUM(B49:J49)</f>
        <v>-440025.74000000005</v>
      </c>
      <c r="L49" s="21"/>
      <c r="M49"/>
      <c r="N49"/>
    </row>
    <row r="50" spans="1:12" ht="12" customHeight="1">
      <c r="A50" s="18"/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20"/>
      <c r="L50" s="9"/>
    </row>
    <row r="51" spans="1:12" ht="16.5" customHeight="1">
      <c r="A51" s="16" t="s">
        <v>8</v>
      </c>
      <c r="B51" s="27">
        <f>IF(B18+B31+B52&lt;0,0,B18+B31+B52)</f>
        <v>1115622.2299999997</v>
      </c>
      <c r="C51" s="27">
        <f>IF(C18+C31+C52&lt;0,0,C18+C31+C52)</f>
        <v>1212489.9900000002</v>
      </c>
      <c r="D51" s="27">
        <f>IF(D18+D31+D52&lt;0,0,D18+D31+D52)</f>
        <v>1333873.0699999998</v>
      </c>
      <c r="E51" s="27">
        <f>IF(E18+E31+E52&lt;0,0,E18+E31+E52)</f>
        <v>707544.6000000001</v>
      </c>
      <c r="F51" s="27">
        <f>IF(F18+F31+F52&lt;0,0,F18+F31+F52)</f>
        <v>920305.7399999999</v>
      </c>
      <c r="G51" s="27">
        <f>IF(G18+G31+G52&lt;0,0,G18+G31+G52)</f>
        <v>859736.8299999998</v>
      </c>
      <c r="H51" s="27">
        <f>IF(H18+H31+H52&lt;0,0,H18+H31+H52)</f>
        <v>890841.59</v>
      </c>
      <c r="I51" s="27">
        <f>IF(I18+I31+I52&lt;0,0,I18+I31+I52)</f>
        <v>1164806.31</v>
      </c>
      <c r="J51" s="27">
        <f>IF(J18+J31+J52&lt;0,0,J18+J31+J52)</f>
        <v>430752.15000000014</v>
      </c>
      <c r="K51" s="20">
        <f>SUM(B51:J51)</f>
        <v>8635972.51</v>
      </c>
      <c r="L51" s="54"/>
    </row>
    <row r="52" spans="1:13" ht="16.5" customHeight="1">
      <c r="A52" s="18" t="s">
        <v>7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f>SUM(B52:J52)</f>
        <v>0</v>
      </c>
      <c r="M52" s="19"/>
    </row>
    <row r="53" spans="1:14" ht="16.5" customHeight="1">
      <c r="A53" s="18" t="s">
        <v>6</v>
      </c>
      <c r="B53" s="27">
        <f>IF(B18+B31+B52&gt;0,0,B18+B31+B52)</f>
        <v>0</v>
      </c>
      <c r="C53" s="27">
        <f>IF(C18+C31+C52&gt;0,0,C18+C31+C52)</f>
        <v>0</v>
      </c>
      <c r="D53" s="27">
        <f>IF(D18+D31+D52&gt;0,0,D18+D31+D52)</f>
        <v>0</v>
      </c>
      <c r="E53" s="27">
        <f>IF(E18+E31+E52&gt;0,0,E18+E31+E52)</f>
        <v>0</v>
      </c>
      <c r="F53" s="27">
        <f>IF(F18+F31+F52&gt;0,0,F18+F31+F52)</f>
        <v>0</v>
      </c>
      <c r="G53" s="27">
        <f>IF(G18+G31+G52&gt;0,0,G18+G31+G52)</f>
        <v>0</v>
      </c>
      <c r="H53" s="27">
        <f>IF(H18+H31+H52&gt;0,0,H18+H31+H52)</f>
        <v>0</v>
      </c>
      <c r="I53" s="27">
        <f>IF(I18+I31+I52&gt;0,0,I18+I31+I52)</f>
        <v>0</v>
      </c>
      <c r="J53" s="27">
        <f>IF(J18+J31+J52&gt;0,0,J18+J31+J52)</f>
        <v>0</v>
      </c>
      <c r="K53" s="17">
        <f>SUM(B53:J53)</f>
        <v>0</v>
      </c>
      <c r="L53"/>
      <c r="M53"/>
      <c r="N53"/>
    </row>
    <row r="54" spans="1:11" ht="12" customHeight="1">
      <c r="A54" s="16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2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2" customHeight="1">
      <c r="A56" s="13"/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/>
    </row>
    <row r="57" spans="1:12" ht="16.5" customHeight="1">
      <c r="A57" s="11" t="s">
        <v>5</v>
      </c>
      <c r="B57" s="10">
        <f aca="true" t="shared" si="11" ref="B57:J57">SUM(B58:B69)</f>
        <v>1115622.23</v>
      </c>
      <c r="C57" s="10">
        <f t="shared" si="11"/>
        <v>1212489.98</v>
      </c>
      <c r="D57" s="10">
        <f t="shared" si="11"/>
        <v>1333873.07</v>
      </c>
      <c r="E57" s="10">
        <f t="shared" si="11"/>
        <v>707544.59</v>
      </c>
      <c r="F57" s="10">
        <f t="shared" si="11"/>
        <v>920305.74</v>
      </c>
      <c r="G57" s="10">
        <f t="shared" si="11"/>
        <v>859736.83</v>
      </c>
      <c r="H57" s="10">
        <f t="shared" si="11"/>
        <v>890841.59</v>
      </c>
      <c r="I57" s="10">
        <f>SUM(I58:I70)</f>
        <v>1164806.32</v>
      </c>
      <c r="J57" s="10">
        <f t="shared" si="11"/>
        <v>430752.15</v>
      </c>
      <c r="K57" s="5">
        <f>SUM(K58:K70)</f>
        <v>8635972.5</v>
      </c>
      <c r="L57" s="9"/>
    </row>
    <row r="58" spans="1:11" ht="16.5" customHeight="1">
      <c r="A58" s="7" t="s">
        <v>58</v>
      </c>
      <c r="B58" s="8">
        <v>973715.08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aca="true" t="shared" si="12" ref="K58:K69">SUM(B58:J58)</f>
        <v>973715.08</v>
      </c>
    </row>
    <row r="59" spans="1:11" ht="16.5" customHeight="1">
      <c r="A59" s="7" t="s">
        <v>59</v>
      </c>
      <c r="B59" s="8">
        <v>141907.15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141907.15</v>
      </c>
    </row>
    <row r="60" spans="1:11" ht="16.5" customHeight="1">
      <c r="A60" s="7" t="s">
        <v>4</v>
      </c>
      <c r="B60" s="6">
        <v>0</v>
      </c>
      <c r="C60" s="8">
        <v>1212489.98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1212489.98</v>
      </c>
    </row>
    <row r="61" spans="1:11" ht="16.5" customHeight="1">
      <c r="A61" s="7" t="s">
        <v>3</v>
      </c>
      <c r="B61" s="6">
        <v>0</v>
      </c>
      <c r="C61" s="6">
        <v>0</v>
      </c>
      <c r="D61" s="8">
        <v>1333873.07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1333873.07</v>
      </c>
    </row>
    <row r="62" spans="1:11" ht="16.5" customHeight="1">
      <c r="A62" s="7" t="s">
        <v>2</v>
      </c>
      <c r="B62" s="6">
        <v>0</v>
      </c>
      <c r="C62" s="6">
        <v>0</v>
      </c>
      <c r="D62" s="6">
        <v>0</v>
      </c>
      <c r="E62" s="8">
        <v>707544.59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2"/>
        <v>707544.59</v>
      </c>
    </row>
    <row r="63" spans="1:11" ht="16.5" customHeight="1">
      <c r="A63" s="7" t="s">
        <v>1</v>
      </c>
      <c r="B63" s="6">
        <v>0</v>
      </c>
      <c r="C63" s="6">
        <v>0</v>
      </c>
      <c r="D63" s="6">
        <v>0</v>
      </c>
      <c r="E63" s="6">
        <v>0</v>
      </c>
      <c r="F63" s="8">
        <v>920305.74</v>
      </c>
      <c r="G63" s="6">
        <v>0</v>
      </c>
      <c r="H63" s="6">
        <v>0</v>
      </c>
      <c r="I63" s="6">
        <v>0</v>
      </c>
      <c r="J63" s="6">
        <v>0</v>
      </c>
      <c r="K63" s="5">
        <f t="shared" si="12"/>
        <v>920305.74</v>
      </c>
    </row>
    <row r="64" spans="1:11" ht="16.5" customHeight="1">
      <c r="A64" s="7" t="s">
        <v>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8">
        <v>859736.83</v>
      </c>
      <c r="H64" s="6">
        <v>0</v>
      </c>
      <c r="I64" s="6">
        <v>0</v>
      </c>
      <c r="J64" s="6">
        <v>0</v>
      </c>
      <c r="K64" s="5">
        <f t="shared" si="12"/>
        <v>859736.83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8">
        <v>890841.59</v>
      </c>
      <c r="I65" s="6">
        <v>0</v>
      </c>
      <c r="J65" s="6">
        <v>0</v>
      </c>
      <c r="K65" s="5">
        <f t="shared" si="12"/>
        <v>890841.59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2"/>
        <v>0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8">
        <v>442626.4</v>
      </c>
      <c r="J67" s="6">
        <v>0</v>
      </c>
      <c r="K67" s="5">
        <f t="shared" si="12"/>
        <v>442626.4</v>
      </c>
    </row>
    <row r="68" spans="1:11" ht="16.5" customHeight="1">
      <c r="A68" s="7" t="s">
        <v>54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8">
        <v>722179.92</v>
      </c>
      <c r="J68" s="6">
        <v>0</v>
      </c>
      <c r="K68" s="5">
        <f t="shared" si="12"/>
        <v>722179.92</v>
      </c>
    </row>
    <row r="69" spans="1:11" ht="16.5" customHeight="1">
      <c r="A69" s="7" t="s">
        <v>55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430752.15</v>
      </c>
      <c r="K69" s="5">
        <f t="shared" si="12"/>
        <v>430752.15</v>
      </c>
    </row>
    <row r="70" spans="1:11" ht="18" customHeight="1">
      <c r="A70" s="4" t="s">
        <v>66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2">
        <f>SUM(B70:J70)</f>
        <v>0</v>
      </c>
    </row>
    <row r="71" ht="18" customHeight="1">
      <c r="A71" s="61" t="s">
        <v>77</v>
      </c>
    </row>
    <row r="72" ht="18" customHeight="1"/>
    <row r="73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2022-02-08T15:03:23Z</dcterms:modified>
  <cp:category/>
  <cp:version/>
  <cp:contentType/>
  <cp:contentStatus/>
</cp:coreProperties>
</file>