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<sst xmlns="http://schemas.openxmlformats.org/spreadsheetml/2006/main" count="83" uniqueCount="82">
  <si>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</si>
  <si>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</si>
  <si>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</si>
  <si>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</si>
  <si>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</si>
  <si>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</si>
  <si>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</si>
  <si>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</si>
  <si>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</si>
  <si>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</si>
  <si>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</si>
  <si>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</si>
  <si>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</si>
  <si>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</si>
  <si>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</si>
  <si>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</si>
  <si>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</si>
  <si>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</si>
  <si>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</si>
  <si>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</si>
  <si>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</si>
  <si>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</si>
  <si>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</si>
  <si>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</si>
  <si>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</si>
  <si>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</si>
  <si>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</si>
  <si>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</si>
  <si>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</si>
  <si>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</si>
  <si>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</si>
  <si>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</si>
  <si>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</si>
  <si>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</si>
  <si>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</si>
  <si>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</si>
  <si>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</si>
  <si>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</si>
  <si>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</si>
  <si>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</si>
  <si>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</si>
  <si>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</si>
  <si>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</si>
  <si>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</si>
  <si>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</si>
  <si>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</si>
  <si>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</si>
  <si>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</si>
  <si>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</si>
  <si>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</si>
  <si>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</si>
  <si>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</si>
  <si>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</si>
  <si>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</si>
  <si>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</si>
  <si>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</si>
  <si>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</si>
  <si>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</si>
  <si>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</si>
  <si>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</si>
  <si>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</si>
  <si>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</si>
  <si>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</si>
  <si>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</si>
  <si>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</si>
  <si>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</si>
  <si>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</si>
  <si>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</si>
  <si>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</si>
  <si>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</si>
  <si>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</si>
  <si>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</si>
  <si>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</si>
  <si>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26/02/22 - VENCIMENTO 08/03/22</t>
  </si>
  <si>
    <t>7.15. Consórcio KBPX</t>
  </si>
  <si>
    <t>2.1 Tarifa de Remuneração por Passageiro Transportado Combustível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</si>
  <si>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</si>
  <si>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</si>
  <si>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</si>
  <si>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</si>
  <si>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4. Remuneração Bruta do Operador (4.1 + 4.2 + 4.3 + 4.4 + 4.5 + 4.6 + 4.7 + 4.8 + 4.9 + 4.10)</t>
  </si>
  <si>
    <t>4.1. Pelo Transporte de Passageiros (1 x (2 + 2.1))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</si>
</sst>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0" fontId="33" fillId="35" borderId="4" xfId="0" applyFont="1" applyFill="1" applyBorder="1" applyAlignment="1">
      <alignment horizontal="left" vertical="center" indent="2"/>
    </xf>
    <xf numFmtId="170" fontId="33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41834</v>
      </c>
      <c r="C7" s="10">
        <f>C8+C11</f>
        <v>54040</v>
      </c>
      <c r="D7" s="10">
        <f aca="true" t="shared" si="0" ref="D7:K7">D8+D11</f>
        <v>164931</v>
      </c>
      <c r="E7" s="10">
        <f t="shared" si="0"/>
        <v>139498</v>
      </c>
      <c r="F7" s="10">
        <f t="shared" si="0"/>
        <v>148734</v>
      </c>
      <c r="G7" s="10">
        <f t="shared" si="0"/>
        <v>65924</v>
      </c>
      <c r="H7" s="10">
        <f t="shared" si="0"/>
        <v>32738</v>
      </c>
      <c r="I7" s="10">
        <f t="shared" si="0"/>
        <v>59043</v>
      </c>
      <c r="J7" s="10">
        <f t="shared" si="0"/>
        <v>41172</v>
      </c>
      <c r="K7" s="10">
        <f t="shared" si="0"/>
        <v>114039</v>
      </c>
      <c r="L7" s="10">
        <f>SUM(B7:K7)</f>
        <v>861953</v>
      </c>
      <c r="M7" s="11"/>
    </row>
    <row r="8" spans="1:13" ht="17.25" customHeight="1">
      <c r="A8" s="12" t="s">
        <v>18</v>
      </c>
      <c r="B8" s="13">
        <f>B9+B10</f>
        <v>4192</v>
      </c>
      <c r="C8" s="13">
        <f aca="true" t="shared" si="1" ref="C8:K8">C9+C10</f>
        <v>4989</v>
      </c>
      <c r="D8" s="13">
        <f t="shared" si="1"/>
        <v>15869</v>
      </c>
      <c r="E8" s="13">
        <f t="shared" si="1"/>
        <v>11781</v>
      </c>
      <c r="F8" s="13">
        <f t="shared" si="1"/>
        <v>12041</v>
      </c>
      <c r="G8" s="13">
        <f t="shared" si="1"/>
        <v>6599</v>
      </c>
      <c r="H8" s="13">
        <f t="shared" si="1"/>
        <v>2815</v>
      </c>
      <c r="I8" s="13">
        <f t="shared" si="1"/>
        <v>3818</v>
      </c>
      <c r="J8" s="13">
        <f t="shared" si="1"/>
        <v>3154</v>
      </c>
      <c r="K8" s="13">
        <f t="shared" si="1"/>
        <v>9010</v>
      </c>
      <c r="L8" s="13">
        <f>SUM(B8:K8)</f>
        <v>74268</v>
      </c>
      <c r="M8"/>
    </row>
    <row r="9" spans="1:13" ht="17.25" customHeight="1">
      <c r="A9" s="14" t="s">
        <v>19</v>
      </c>
      <c r="B9" s="15">
        <v>4191</v>
      </c>
      <c r="C9" s="15">
        <v>4989</v>
      </c>
      <c r="D9" s="15">
        <v>15869</v>
      </c>
      <c r="E9" s="15">
        <v>11781</v>
      </c>
      <c r="F9" s="15">
        <v>12041</v>
      </c>
      <c r="G9" s="15">
        <v>6599</v>
      </c>
      <c r="H9" s="15">
        <v>2797</v>
      </c>
      <c r="I9" s="15">
        <v>3818</v>
      </c>
      <c r="J9" s="15">
        <v>3154</v>
      </c>
      <c r="K9" s="15">
        <v>9010</v>
      </c>
      <c r="L9" s="13">
        <f>SUM(B9:K9)</f>
        <v>74249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>SUM(B10:K10)</f>
        <v>19</v>
      </c>
      <c r="M10"/>
    </row>
    <row r="11" spans="1:13" ht="17.25" customHeight="1">
      <c r="A11" s="12" t="s">
        <v>21</v>
      </c>
      <c r="B11" s="15">
        <v>37642</v>
      </c>
      <c r="C11" s="15">
        <v>49051</v>
      </c>
      <c r="D11" s="15">
        <v>149062</v>
      </c>
      <c r="E11" s="15">
        <v>127717</v>
      </c>
      <c r="F11" s="15">
        <v>136693</v>
      </c>
      <c r="G11" s="15">
        <v>59325</v>
      </c>
      <c r="H11" s="15">
        <v>29923</v>
      </c>
      <c r="I11" s="15">
        <v>55225</v>
      </c>
      <c r="J11" s="15">
        <v>38018</v>
      </c>
      <c r="K11" s="15">
        <v>105029</v>
      </c>
      <c r="L11" s="13">
        <f>SUM(B11:K11)</f>
        <v>787685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75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1.056366121626995</v>
      </c>
      <c r="C16" s="22">
        <v>1.19890264085349</v>
      </c>
      <c r="D16" s="22">
        <v>1.122393008958552</v>
      </c>
      <c r="E16" s="22">
        <v>1.11580259920274</v>
      </c>
      <c r="F16" s="22">
        <v>1.240454224753095</v>
      </c>
      <c r="G16" s="22">
        <v>1.184016296798412</v>
      </c>
      <c r="H16" s="22">
        <v>1.151424673325679</v>
      </c>
      <c r="I16" s="22">
        <v>1.159384701032533</v>
      </c>
      <c r="J16" s="22">
        <v>1.353107184843894</v>
      </c>
      <c r="K16" s="22">
        <v>1.073831030241856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80</v>
      </c>
      <c r="B18" s="25">
        <f>SUM(B19:B28)</f>
        <v>288144.23000000004</v>
      </c>
      <c r="C18" s="25">
        <f aca="true" t="shared" si="2" ref="C18:K18">SUM(C19:C28)</f>
        <v>236274.07000000004</v>
      </c>
      <c r="D18" s="25">
        <f t="shared" si="2"/>
        <v>814865.4400000001</v>
      </c>
      <c r="E18" s="25">
        <f t="shared" si="2"/>
        <v>687166.2599999999</v>
      </c>
      <c r="F18" s="25">
        <f t="shared" si="2"/>
        <v>724962.0800000001</v>
      </c>
      <c r="G18" s="25">
        <f t="shared" si="2"/>
        <v>339037.25000000006</v>
      </c>
      <c r="H18" s="25">
        <f t="shared" si="2"/>
        <v>182063.47</v>
      </c>
      <c r="I18" s="25">
        <f t="shared" si="2"/>
        <v>254754.06000000003</v>
      </c>
      <c r="J18" s="25">
        <f t="shared" si="2"/>
        <v>238087.9</v>
      </c>
      <c r="K18" s="25">
        <f t="shared" si="2"/>
        <v>422605.79999999993</v>
      </c>
      <c r="L18" s="25">
        <f>SUM(L19:L28)</f>
        <v>4187960.5600000005</v>
      </c>
      <c r="M18"/>
    </row>
    <row r="19" spans="1:13" ht="17.25" customHeight="1">
      <c r="A19" s="26" t="s">
        <v>81</v>
      </c>
      <c r="B19" s="62">
        <f>ROUND((B13+B14)*B7,2)</f>
        <v>269917.15</v>
      </c>
      <c r="C19" s="62">
        <f aca="true" t="shared" si="3" ref="C19:K19">ROUND((C13+C14)*C7,2)</f>
        <v>190750.39</v>
      </c>
      <c r="D19" s="62">
        <f t="shared" si="3"/>
        <v>692908.12</v>
      </c>
      <c r="E19" s="62">
        <f t="shared" si="3"/>
        <v>593633.74</v>
      </c>
      <c r="F19" s="62">
        <f t="shared" si="3"/>
        <v>559239.84</v>
      </c>
      <c r="G19" s="62">
        <f t="shared" si="3"/>
        <v>272556.19</v>
      </c>
      <c r="H19" s="62">
        <f t="shared" si="3"/>
        <v>149095.4</v>
      </c>
      <c r="I19" s="62">
        <f t="shared" si="3"/>
        <v>222940.46</v>
      </c>
      <c r="J19" s="62">
        <f t="shared" si="3"/>
        <v>167430.06</v>
      </c>
      <c r="K19" s="62">
        <f t="shared" si="3"/>
        <v>378700.71</v>
      </c>
      <c r="L19" s="32">
        <f>SUM(B19:K19)</f>
        <v>3497172.06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15214.18</v>
      </c>
      <c r="C20" s="32">
        <f t="shared" si="4"/>
        <v>37940.76</v>
      </c>
      <c r="D20" s="32">
        <f t="shared" si="4"/>
        <v>84807.11</v>
      </c>
      <c r="E20" s="32">
        <f t="shared" si="4"/>
        <v>68744.33</v>
      </c>
      <c r="F20" s="32">
        <f t="shared" si="4"/>
        <v>134471.58</v>
      </c>
      <c r="G20" s="32">
        <f t="shared" si="4"/>
        <v>50154.78</v>
      </c>
      <c r="H20" s="32">
        <f t="shared" si="4"/>
        <v>22576.72</v>
      </c>
      <c r="I20" s="32">
        <f t="shared" si="4"/>
        <v>35533.3</v>
      </c>
      <c r="J20" s="32">
        <f t="shared" si="4"/>
        <v>59120.76</v>
      </c>
      <c r="K20" s="32">
        <f t="shared" si="4"/>
        <v>27959.86</v>
      </c>
      <c r="L20" s="32">
        <f aca="true" t="shared" si="5" ref="L19:L28">SUM(B20:K20)</f>
        <v>536523.38</v>
      </c>
      <c r="M20"/>
    </row>
    <row r="21" spans="1:13" ht="17.25" customHeight="1">
      <c r="A21" s="26" t="s">
        <v>25</v>
      </c>
      <c r="B21" s="32">
        <v>590.07</v>
      </c>
      <c r="C21" s="32">
        <v>5257.01</v>
      </c>
      <c r="D21" s="32">
        <v>31503.29</v>
      </c>
      <c r="E21" s="32">
        <v>21115.72</v>
      </c>
      <c r="F21" s="32">
        <v>27556.52</v>
      </c>
      <c r="G21" s="32">
        <v>15324.58</v>
      </c>
      <c r="H21" s="32">
        <v>8187.72</v>
      </c>
      <c r="I21" s="32">
        <v>5310.65</v>
      </c>
      <c r="J21" s="32">
        <v>7456.36</v>
      </c>
      <c r="K21" s="32">
        <v>11425.93</v>
      </c>
      <c r="L21" s="32">
        <f t="shared" si="5"/>
        <v>133727.85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76</v>
      </c>
      <c r="B26" s="32">
        <v>449.62</v>
      </c>
      <c r="C26" s="32">
        <v>369.97</v>
      </c>
      <c r="D26" s="32">
        <v>1274.36</v>
      </c>
      <c r="E26" s="32">
        <v>1073.95</v>
      </c>
      <c r="F26" s="32">
        <v>1133.05</v>
      </c>
      <c r="G26" s="32">
        <v>529.27</v>
      </c>
      <c r="H26" s="32">
        <v>285.19</v>
      </c>
      <c r="I26" s="32">
        <v>398.24</v>
      </c>
      <c r="J26" s="32">
        <v>372.54</v>
      </c>
      <c r="K26" s="32">
        <v>660.3</v>
      </c>
      <c r="L26" s="32">
        <f t="shared" si="5"/>
        <v>6546.489999999999</v>
      </c>
      <c r="M26"/>
    </row>
    <row r="27" spans="1:13" ht="17.25" customHeight="1">
      <c r="A27" s="61" t="s">
        <v>77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</v>
      </c>
      <c r="L27" s="32">
        <f t="shared" si="5"/>
        <v>3897.23</v>
      </c>
      <c r="M27"/>
    </row>
    <row r="28" spans="1:13" ht="17.25" customHeight="1">
      <c r="A28" s="61" t="s">
        <v>78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-44802.89</v>
      </c>
      <c r="C31" s="32">
        <f t="shared" si="6"/>
        <v>-24008.89</v>
      </c>
      <c r="D31" s="32">
        <f t="shared" si="6"/>
        <v>-76909.83</v>
      </c>
      <c r="E31" s="32">
        <f t="shared" si="6"/>
        <v>-63250.78</v>
      </c>
      <c r="F31" s="32">
        <f t="shared" si="6"/>
        <v>-59280.86</v>
      </c>
      <c r="G31" s="32">
        <f t="shared" si="6"/>
        <v>-31978.67</v>
      </c>
      <c r="H31" s="32">
        <f t="shared" si="6"/>
        <v>-23246.379999999997</v>
      </c>
      <c r="I31" s="32">
        <f t="shared" si="6"/>
        <v>-19013.65</v>
      </c>
      <c r="J31" s="32">
        <f t="shared" si="6"/>
        <v>-15949.18</v>
      </c>
      <c r="K31" s="32">
        <f t="shared" si="6"/>
        <v>-43315.7</v>
      </c>
      <c r="L31" s="32">
        <f aca="true" t="shared" si="7" ref="L31:L38">SUM(B31:K31)</f>
        <v>-401756.83</v>
      </c>
      <c r="M31"/>
    </row>
    <row r="32" spans="1:13" ht="18.75" customHeight="1">
      <c r="A32" s="26" t="s">
        <v>29</v>
      </c>
      <c r="B32" s="32">
        <f>B33+B34+B35+B36</f>
        <v>-18440.4</v>
      </c>
      <c r="C32" s="32">
        <f aca="true" t="shared" si="8" ref="C32:K32">C33+C34+C35+C36</f>
        <v>-21951.6</v>
      </c>
      <c r="D32" s="32">
        <f t="shared" si="8"/>
        <v>-69823.6</v>
      </c>
      <c r="E32" s="32">
        <f t="shared" si="8"/>
        <v>-51836.4</v>
      </c>
      <c r="F32" s="32">
        <f t="shared" si="8"/>
        <v>-52980.4</v>
      </c>
      <c r="G32" s="32">
        <f t="shared" si="8"/>
        <v>-29035.6</v>
      </c>
      <c r="H32" s="32">
        <f t="shared" si="8"/>
        <v>-12306.8</v>
      </c>
      <c r="I32" s="32">
        <f t="shared" si="8"/>
        <v>-16799.2</v>
      </c>
      <c r="J32" s="32">
        <f t="shared" si="8"/>
        <v>-13877.6</v>
      </c>
      <c r="K32" s="32">
        <f t="shared" si="8"/>
        <v>-39644</v>
      </c>
      <c r="L32" s="32">
        <f t="shared" si="7"/>
        <v>-326695.6</v>
      </c>
      <c r="M32"/>
    </row>
    <row r="33" spans="1:13" s="35" customFormat="1" ht="18.75" customHeight="1">
      <c r="A33" s="33" t="s">
        <v>56</v>
      </c>
      <c r="B33" s="32">
        <f>-ROUND((B9)*$E$3,2)</f>
        <v>-18440.4</v>
      </c>
      <c r="C33" s="32">
        <f aca="true" t="shared" si="9" ref="C33:K33">-ROUND((C9)*$E$3,2)</f>
        <v>-21951.6</v>
      </c>
      <c r="D33" s="32">
        <f t="shared" si="9"/>
        <v>-69823.6</v>
      </c>
      <c r="E33" s="32">
        <f t="shared" si="9"/>
        <v>-51836.4</v>
      </c>
      <c r="F33" s="32">
        <f t="shared" si="9"/>
        <v>-52980.4</v>
      </c>
      <c r="G33" s="32">
        <f t="shared" si="9"/>
        <v>-29035.6</v>
      </c>
      <c r="H33" s="32">
        <f t="shared" si="9"/>
        <v>-12306.8</v>
      </c>
      <c r="I33" s="32">
        <f t="shared" si="9"/>
        <v>-16799.2</v>
      </c>
      <c r="J33" s="32">
        <f t="shared" si="9"/>
        <v>-13877.6</v>
      </c>
      <c r="K33" s="32">
        <f t="shared" si="9"/>
        <v>-39644</v>
      </c>
      <c r="L33" s="32">
        <f t="shared" si="7"/>
        <v>-326695.6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-26362.49</v>
      </c>
      <c r="C37" s="37">
        <f aca="true" t="shared" si="10" ref="C37:K37">SUM(C38:C49)</f>
        <v>-2057.29</v>
      </c>
      <c r="D37" s="37">
        <f t="shared" si="10"/>
        <v>-7086.23</v>
      </c>
      <c r="E37" s="37">
        <f t="shared" si="10"/>
        <v>-11414.380000000001</v>
      </c>
      <c r="F37" s="37">
        <f t="shared" si="10"/>
        <v>-6300.46</v>
      </c>
      <c r="G37" s="37">
        <f t="shared" si="10"/>
        <v>-2943.07</v>
      </c>
      <c r="H37" s="37">
        <f t="shared" si="10"/>
        <v>-10939.58</v>
      </c>
      <c r="I37" s="37">
        <f t="shared" si="10"/>
        <v>-2214.45</v>
      </c>
      <c r="J37" s="37">
        <f t="shared" si="10"/>
        <v>-2071.58</v>
      </c>
      <c r="K37" s="37">
        <f t="shared" si="10"/>
        <v>-3671.7</v>
      </c>
      <c r="L37" s="32">
        <f t="shared" si="7"/>
        <v>-75061.23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79</v>
      </c>
      <c r="B48" s="17">
        <v>-2500.18</v>
      </c>
      <c r="C48" s="17">
        <v>-2057.29</v>
      </c>
      <c r="D48" s="17">
        <v>-7086.23</v>
      </c>
      <c r="E48" s="17">
        <v>-5971.86</v>
      </c>
      <c r="F48" s="17">
        <v>-6300.46</v>
      </c>
      <c r="G48" s="17">
        <v>-2943.07</v>
      </c>
      <c r="H48" s="17">
        <v>-1585.83</v>
      </c>
      <c r="I48" s="17">
        <v>-2214.45</v>
      </c>
      <c r="J48" s="17">
        <v>-2071.58</v>
      </c>
      <c r="K48" s="17">
        <v>-3671.7</v>
      </c>
      <c r="L48" s="29">
        <f t="shared" si="11"/>
        <v>-36402.649999999994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59875.35000000015</v>
      </c>
      <c r="C52" s="40">
        <f aca="true" t="shared" si="12" ref="C52:K52">IF(C18+C31+C44+C53&lt;0,0,C18+C31+C53)</f>
        <v>212265.18000000005</v>
      </c>
      <c r="D52" s="40">
        <f t="shared" si="12"/>
        <v>737955.6100000001</v>
      </c>
      <c r="E52" s="40">
        <f t="shared" si="12"/>
        <v>536730.0699999997</v>
      </c>
      <c r="F52" s="40">
        <f t="shared" si="12"/>
        <v>665681.2200000001</v>
      </c>
      <c r="G52" s="40">
        <f t="shared" si="12"/>
        <v>307058.5800000001</v>
      </c>
      <c r="H52" s="40">
        <f t="shared" si="12"/>
        <v>158817.09</v>
      </c>
      <c r="I52" s="40">
        <f t="shared" si="12"/>
        <v>235740.41000000003</v>
      </c>
      <c r="J52" s="40">
        <f t="shared" si="12"/>
        <v>222138.72</v>
      </c>
      <c r="K52" s="40">
        <f t="shared" si="12"/>
        <v>379290.0999999999</v>
      </c>
      <c r="L52" s="41">
        <f>SUM(B52:K52)</f>
        <v>3515552.3300000005</v>
      </c>
      <c r="M52" s="52"/>
    </row>
    <row r="53" spans="1:12" ht="18.75" customHeight="1">
      <c r="A53" s="26" t="s">
        <v>46</v>
      </c>
      <c r="B53" s="32">
        <v>-183465.98999999987</v>
      </c>
      <c r="C53" s="18">
        <v>0</v>
      </c>
      <c r="D53" s="18">
        <v>0</v>
      </c>
      <c r="E53" s="32">
        <v>-87185.41000000015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41">
        <f>SUM(B53:K53)</f>
        <v>-270651.4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59875.35</v>
      </c>
      <c r="C58" s="40">
        <f aca="true" t="shared" si="14" ref="C58:J58">SUM(C59:C70)</f>
        <v>212265.16999999998</v>
      </c>
      <c r="D58" s="40">
        <f t="shared" si="14"/>
        <v>737955.61</v>
      </c>
      <c r="E58" s="40">
        <f t="shared" si="14"/>
        <v>536730.07</v>
      </c>
      <c r="F58" s="40">
        <f t="shared" si="14"/>
        <v>665681.22</v>
      </c>
      <c r="G58" s="40">
        <f t="shared" si="14"/>
        <v>307058.57</v>
      </c>
      <c r="H58" s="40">
        <f t="shared" si="14"/>
        <v>158817.09</v>
      </c>
      <c r="I58" s="40">
        <f>SUM(I59:I73)</f>
        <v>235740.41</v>
      </c>
      <c r="J58" s="40">
        <f t="shared" si="14"/>
        <v>222138.72</v>
      </c>
      <c r="K58" s="40">
        <f>SUM(K59:K72)</f>
        <v>379290.11</v>
      </c>
      <c r="L58" s="45">
        <f>SUM(B58:K58)</f>
        <v>3515552.32</v>
      </c>
      <c r="M58" s="39"/>
    </row>
    <row r="59" spans="1:13" ht="18.75" customHeight="1">
      <c r="A59" s="46" t="s">
        <v>49</v>
      </c>
      <c r="B59" s="47">
        <v>59875.35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59875.35</v>
      </c>
      <c r="M59" s="39"/>
    </row>
    <row r="60" spans="1:12" ht="18.75" customHeight="1">
      <c r="A60" s="46" t="s">
        <v>59</v>
      </c>
      <c r="B60" s="17">
        <v>0</v>
      </c>
      <c r="C60" s="47">
        <v>185392.4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185392.4</v>
      </c>
    </row>
    <row r="61" spans="1:12" ht="18.75" customHeight="1">
      <c r="A61" s="46" t="s">
        <v>60</v>
      </c>
      <c r="B61" s="17">
        <v>0</v>
      </c>
      <c r="C61" s="47">
        <v>26872.77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26872.77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737955.61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737955.61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536730.07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536730.07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665681.22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665681.22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307058.57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307058.57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158817.09</v>
      </c>
      <c r="I66" s="17">
        <v>0</v>
      </c>
      <c r="J66" s="17">
        <v>0</v>
      </c>
      <c r="K66" s="17">
        <v>0</v>
      </c>
      <c r="L66" s="45">
        <f t="shared" si="15"/>
        <v>158817.09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222138.72</v>
      </c>
      <c r="K68" s="17">
        <v>0</v>
      </c>
      <c r="L68" s="45">
        <f t="shared" si="15"/>
        <v>222138.72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191048.43</v>
      </c>
      <c r="L69" s="45">
        <f t="shared" si="15"/>
        <v>191048.43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188241.68</v>
      </c>
      <c r="L70" s="45">
        <f t="shared" si="15"/>
        <v>188241.68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74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235740.41</v>
      </c>
      <c r="J73" s="51">
        <v>0</v>
      </c>
      <c r="K73" s="51">
        <v>0</v>
      </c>
      <c r="L73" s="50">
        <f>SUM(B73:K73)</f>
        <v>235740.41</v>
      </c>
    </row>
    <row r="74" spans="1:12" ht="18" customHeight="1">
      <c r="A74" s="59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59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2022-03-08T23:12:29Z</dcterms:modified>
  <cp:category/>
  <cp:version/>
  <cp:contentType/>
  <cp:contentStatus/>
</cp:coreProperties>
</file>