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'detalhamento'!$A$1:$L$72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<sst xmlns="http://schemas.openxmlformats.org/spreadsheetml/2006/main" count="83" uniqueCount="82">
  <si>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</si>
  <si>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</si>
  <si>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</si>
  <si>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</si>
  <si>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</si>
  <si>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</si>
  <si>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</si>
  <si>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</si>
  <si>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</si>
  <si>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</si>
  <si>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</si>
  <si>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</si>
  <si>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</si>
  <si>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</si>
  <si>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</si>
  <si>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</si>
  <si>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</si>
  <si>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</si>
  <si>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</si>
  <si>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</si>
  <si>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</si>
  <si>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</si>
  <si>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</si>
  <si>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</si>
  <si>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</si>
  <si>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</si>
  <si>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</si>
  <si>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</si>
  <si>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</si>
  <si>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</si>
  <si>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</si>
  <si>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</si>
  <si>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</si>
  <si>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</si>
  <si>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</si>
  <si>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</si>
  <si>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</si>
  <si>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</si>
  <si>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</si>
  <si>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</si>
  <si>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</si>
  <si>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</si>
  <si>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</si>
  <si>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</si>
  <si>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</si>
  <si>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</si>
  <si>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</si>
  <si>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</si>
  <si>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</si>
  <si>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</si>
  <si>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</si>
  <si>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</si>
  <si>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</si>
  <si>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</si>
  <si>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</si>
  <si>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</si>
  <si>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</si>
  <si>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</si>
  <si>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</si>
  <si>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</si>
  <si>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</si>
  <si>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</si>
  <si>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</si>
  <si>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</si>
  <si>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</si>
  <si>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</si>
  <si>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</si>
  <si>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</si>
  <si>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</si>
  <si>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</si>
  <si>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</si>
  <si>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</si>
  <si>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</si>
  <si>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OPERAÇÃO 24/02/22 - VENCIMENTO 07/03/22</t>
  </si>
  <si>
    <t>2.1 Tarifa de Remuneração por Passageiro Transportado Combustível</t>
  </si>
  <si>
    <t>4. Remuneração Bruta do Operador (4.1 + 4.2 + 4.3 + 4.4 + 4.5 + 4.6 + 4.7 + 4.8 + 4.9 + 4.10)</t>
  </si>
  <si>
    <t>4.1. Pelo Transporte de Passageiros (1 x (2 + 2.1))</t>
  </si>
  <si>
    <t>4.8. Remuneração SMGO</t>
  </si>
  <si>
    <t>4.9. Remuneração Manutenção de Validadores</t>
  </si>
  <si>
    <t>4.10. Remuneração Comunicação de Dados por Chip</t>
  </si>
  <si>
    <t>5.2.11. Desconto do Saldo Remanescente de Investimento em SMGO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</si>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</sst>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1"/>
    </xf>
    <xf numFmtId="170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3" t="s">
        <v>58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21">
      <c r="A2" s="54" t="s">
        <v>73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5" t="s">
        <v>1</v>
      </c>
      <c r="B4" s="56" t="s">
        <v>2</v>
      </c>
      <c r="C4" s="57"/>
      <c r="D4" s="57"/>
      <c r="E4" s="57"/>
      <c r="F4" s="57"/>
      <c r="G4" s="57"/>
      <c r="H4" s="57"/>
      <c r="I4" s="57"/>
      <c r="J4" s="57"/>
      <c r="K4" s="57"/>
      <c r="L4" s="58" t="s">
        <v>3</v>
      </c>
    </row>
    <row r="5" spans="1:12" ht="30" customHeight="1">
      <c r="A5" s="55"/>
      <c r="B5" s="6" t="s">
        <v>4</v>
      </c>
      <c r="C5" s="6" t="s">
        <v>61</v>
      </c>
      <c r="D5" s="6" t="s">
        <v>5</v>
      </c>
      <c r="E5" s="7" t="s">
        <v>62</v>
      </c>
      <c r="F5" s="7" t="s">
        <v>63</v>
      </c>
      <c r="G5" s="7" t="s">
        <v>64</v>
      </c>
      <c r="H5" s="7" t="s">
        <v>65</v>
      </c>
      <c r="I5" s="6" t="s">
        <v>6</v>
      </c>
      <c r="J5" s="6" t="s">
        <v>66</v>
      </c>
      <c r="K5" s="6" t="s">
        <v>4</v>
      </c>
      <c r="L5" s="55"/>
    </row>
    <row r="6" spans="1:12" ht="18.75" customHeight="1">
      <c r="A6" s="55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5"/>
    </row>
    <row r="7" spans="1:13" ht="17.25" customHeight="1">
      <c r="A7" s="9" t="s">
        <v>17</v>
      </c>
      <c r="B7" s="10">
        <f>B8+B11</f>
        <v>82366</v>
      </c>
      <c r="C7" s="10">
        <f>C8+C11</f>
        <v>103398</v>
      </c>
      <c r="D7" s="10">
        <f aca="true" t="shared" si="0" ref="D7:K7">D8+D11</f>
        <v>303656</v>
      </c>
      <c r="E7" s="10">
        <f t="shared" si="0"/>
        <v>243552</v>
      </c>
      <c r="F7" s="10">
        <f t="shared" si="0"/>
        <v>262634</v>
      </c>
      <c r="G7" s="10">
        <f t="shared" si="0"/>
        <v>141649</v>
      </c>
      <c r="H7" s="10">
        <f t="shared" si="0"/>
        <v>74408</v>
      </c>
      <c r="I7" s="10">
        <f t="shared" si="0"/>
        <v>114058</v>
      </c>
      <c r="J7" s="10">
        <f t="shared" si="0"/>
        <v>110501</v>
      </c>
      <c r="K7" s="10">
        <f t="shared" si="0"/>
        <v>205961</v>
      </c>
      <c r="L7" s="10">
        <f>SUM(B7:K7)</f>
        <v>1642183</v>
      </c>
      <c r="M7" s="11"/>
    </row>
    <row r="8" spans="1:13" ht="17.25" customHeight="1">
      <c r="A8" s="12" t="s">
        <v>18</v>
      </c>
      <c r="B8" s="13">
        <f>B9+B10</f>
        <v>6583</v>
      </c>
      <c r="C8" s="13">
        <f aca="true" t="shared" si="1" ref="C8:K8">C9+C10</f>
        <v>7735</v>
      </c>
      <c r="D8" s="13">
        <f t="shared" si="1"/>
        <v>22691</v>
      </c>
      <c r="E8" s="13">
        <f t="shared" si="1"/>
        <v>15608</v>
      </c>
      <c r="F8" s="13">
        <f t="shared" si="1"/>
        <v>15376</v>
      </c>
      <c r="G8" s="13">
        <f t="shared" si="1"/>
        <v>11692</v>
      </c>
      <c r="H8" s="13">
        <f t="shared" si="1"/>
        <v>5296</v>
      </c>
      <c r="I8" s="13">
        <f t="shared" si="1"/>
        <v>5991</v>
      </c>
      <c r="J8" s="13">
        <f t="shared" si="1"/>
        <v>8178</v>
      </c>
      <c r="K8" s="13">
        <f t="shared" si="1"/>
        <v>13676</v>
      </c>
      <c r="L8" s="13">
        <f>SUM(B8:K8)</f>
        <v>112826</v>
      </c>
      <c r="M8"/>
    </row>
    <row r="9" spans="1:13" ht="17.25" customHeight="1">
      <c r="A9" s="14" t="s">
        <v>19</v>
      </c>
      <c r="B9" s="15">
        <v>6582</v>
      </c>
      <c r="C9" s="15">
        <v>7735</v>
      </c>
      <c r="D9" s="15">
        <v>22691</v>
      </c>
      <c r="E9" s="15">
        <v>15608</v>
      </c>
      <c r="F9" s="15">
        <v>15376</v>
      </c>
      <c r="G9" s="15">
        <v>11692</v>
      </c>
      <c r="H9" s="15">
        <v>5289</v>
      </c>
      <c r="I9" s="15">
        <v>5991</v>
      </c>
      <c r="J9" s="15">
        <v>8178</v>
      </c>
      <c r="K9" s="15">
        <v>13676</v>
      </c>
      <c r="L9" s="13">
        <f>SUM(B9:K9)</f>
        <v>112818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7</v>
      </c>
      <c r="I10" s="15">
        <v>0</v>
      </c>
      <c r="J10" s="15">
        <v>0</v>
      </c>
      <c r="K10" s="15">
        <v>0</v>
      </c>
      <c r="L10" s="13">
        <f>SUM(B10:K10)</f>
        <v>8</v>
      </c>
      <c r="M10"/>
    </row>
    <row r="11" spans="1:13" ht="17.25" customHeight="1">
      <c r="A11" s="12" t="s">
        <v>21</v>
      </c>
      <c r="B11" s="15">
        <v>75783</v>
      </c>
      <c r="C11" s="15">
        <v>95663</v>
      </c>
      <c r="D11" s="15">
        <v>280965</v>
      </c>
      <c r="E11" s="15">
        <v>227944</v>
      </c>
      <c r="F11" s="15">
        <v>247258</v>
      </c>
      <c r="G11" s="15">
        <v>129957</v>
      </c>
      <c r="H11" s="15">
        <v>69112</v>
      </c>
      <c r="I11" s="15">
        <v>108067</v>
      </c>
      <c r="J11" s="15">
        <v>102323</v>
      </c>
      <c r="K11" s="15">
        <v>192285</v>
      </c>
      <c r="L11" s="13">
        <f>SUM(B11:K11)</f>
        <v>1529357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59" t="s">
        <v>74</v>
      </c>
      <c r="B14" s="20">
        <v>0.2858</v>
      </c>
      <c r="C14" s="20">
        <v>0.1731</v>
      </c>
      <c r="D14" s="20">
        <v>0.2061</v>
      </c>
      <c r="E14" s="20">
        <v>0.2087</v>
      </c>
      <c r="F14" s="20">
        <v>0.1844</v>
      </c>
      <c r="G14" s="20">
        <v>0.2028</v>
      </c>
      <c r="H14" s="20">
        <v>0.2234</v>
      </c>
      <c r="I14" s="20">
        <v>0.1852</v>
      </c>
      <c r="J14" s="20">
        <v>0.1995</v>
      </c>
      <c r="K14" s="20">
        <v>0.1629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1.00534575185001</v>
      </c>
      <c r="C16" s="22">
        <v>1.16235875158838</v>
      </c>
      <c r="D16" s="22">
        <v>1.080767584542528</v>
      </c>
      <c r="E16" s="22">
        <v>1.087843664091674</v>
      </c>
      <c r="F16" s="22">
        <v>1.213490110971606</v>
      </c>
      <c r="G16" s="22">
        <v>1.141622669046231</v>
      </c>
      <c r="H16" s="22">
        <v>1.116358584898143</v>
      </c>
      <c r="I16" s="22">
        <v>1.162216646822479</v>
      </c>
      <c r="J16" s="22">
        <v>1.310770435099086</v>
      </c>
      <c r="K16" s="22">
        <v>1.063241274032292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SUM(B19:B28)</f>
        <v>538822.4200000002</v>
      </c>
      <c r="C18" s="25">
        <f aca="true" t="shared" si="2" ref="C18:K18">SUM(C19:C28)</f>
        <v>435221.7200000001</v>
      </c>
      <c r="D18" s="25">
        <f t="shared" si="2"/>
        <v>1423720.6400000004</v>
      </c>
      <c r="E18" s="25">
        <f t="shared" si="2"/>
        <v>1156539.1600000004</v>
      </c>
      <c r="F18" s="25">
        <f t="shared" si="2"/>
        <v>1245204.4599999997</v>
      </c>
      <c r="G18" s="25">
        <f t="shared" si="2"/>
        <v>694940.31</v>
      </c>
      <c r="H18" s="25">
        <f t="shared" si="2"/>
        <v>395792.22</v>
      </c>
      <c r="I18" s="25">
        <f t="shared" si="2"/>
        <v>500913.37</v>
      </c>
      <c r="J18" s="25">
        <f t="shared" si="2"/>
        <v>606803.0599999999</v>
      </c>
      <c r="K18" s="25">
        <f t="shared" si="2"/>
        <v>749585.36</v>
      </c>
      <c r="L18" s="25">
        <f>SUM(L19:L28)</f>
        <v>7747542.720000002</v>
      </c>
      <c r="M18"/>
    </row>
    <row r="19" spans="1:13" ht="17.25" customHeight="1">
      <c r="A19" s="26" t="s">
        <v>76</v>
      </c>
      <c r="B19" s="60">
        <f>ROUND((B13+B14)*B7,2)</f>
        <v>531433.67</v>
      </c>
      <c r="C19" s="60">
        <f aca="true" t="shared" si="3" ref="C19:K19">ROUND((C13+C14)*C7,2)</f>
        <v>364974.26</v>
      </c>
      <c r="D19" s="60">
        <f t="shared" si="3"/>
        <v>1275719.59</v>
      </c>
      <c r="E19" s="60">
        <f t="shared" si="3"/>
        <v>1036435.54</v>
      </c>
      <c r="F19" s="60">
        <f t="shared" si="3"/>
        <v>987503.84</v>
      </c>
      <c r="G19" s="60">
        <f t="shared" si="3"/>
        <v>585633.63</v>
      </c>
      <c r="H19" s="60">
        <f t="shared" si="3"/>
        <v>338868.91</v>
      </c>
      <c r="I19" s="60">
        <f t="shared" si="3"/>
        <v>430671.6</v>
      </c>
      <c r="J19" s="60">
        <f t="shared" si="3"/>
        <v>449363.37</v>
      </c>
      <c r="K19" s="60">
        <f t="shared" si="3"/>
        <v>683955.29</v>
      </c>
      <c r="L19" s="32">
        <f>SUM(B19:K19)</f>
        <v>6684559.7</v>
      </c>
      <c r="M19"/>
    </row>
    <row r="20" spans="1:13" ht="17.25" customHeight="1">
      <c r="A20" s="26" t="s">
        <v>24</v>
      </c>
      <c r="B20" s="32">
        <f aca="true" t="shared" si="4" ref="B20:K20">IF(B16&lt;&gt;0,ROUND((B16-1)*B19,2),0)</f>
        <v>2840.91</v>
      </c>
      <c r="C20" s="32">
        <f t="shared" si="4"/>
        <v>59256.77</v>
      </c>
      <c r="D20" s="32">
        <f t="shared" si="4"/>
        <v>103036.79</v>
      </c>
      <c r="E20" s="32">
        <f t="shared" si="4"/>
        <v>91044.3</v>
      </c>
      <c r="F20" s="32">
        <f t="shared" si="4"/>
        <v>210822.3</v>
      </c>
      <c r="G20" s="32">
        <f t="shared" si="4"/>
        <v>82939</v>
      </c>
      <c r="H20" s="32">
        <f t="shared" si="4"/>
        <v>39430.31</v>
      </c>
      <c r="I20" s="32">
        <f t="shared" si="4"/>
        <v>69862.1</v>
      </c>
      <c r="J20" s="32">
        <f t="shared" si="4"/>
        <v>139648.85</v>
      </c>
      <c r="K20" s="32">
        <f t="shared" si="4"/>
        <v>43254.2</v>
      </c>
      <c r="L20" s="32">
        <f aca="true" t="shared" si="5" ref="L19:L28">SUM(B20:K20)</f>
        <v>842135.5299999998</v>
      </c>
      <c r="M20"/>
    </row>
    <row r="21" spans="1:13" ht="17.25" customHeight="1">
      <c r="A21" s="26" t="s">
        <v>25</v>
      </c>
      <c r="B21" s="32">
        <v>2081.33</v>
      </c>
      <c r="C21" s="32">
        <v>8636.51</v>
      </c>
      <c r="D21" s="32">
        <v>39286.57</v>
      </c>
      <c r="E21" s="32">
        <v>25402.26</v>
      </c>
      <c r="F21" s="32">
        <v>43176.47</v>
      </c>
      <c r="G21" s="32">
        <v>25258.07</v>
      </c>
      <c r="H21" s="32">
        <v>15212.29</v>
      </c>
      <c r="I21" s="32">
        <v>9348.36</v>
      </c>
      <c r="J21" s="32">
        <v>13527.7</v>
      </c>
      <c r="K21" s="32">
        <v>17830.86</v>
      </c>
      <c r="L21" s="32">
        <f t="shared" si="5"/>
        <v>199760.41999999998</v>
      </c>
      <c r="M21"/>
    </row>
    <row r="22" spans="1:13" ht="17.25" customHeight="1">
      <c r="A22" s="26" t="s">
        <v>26</v>
      </c>
      <c r="B22" s="32">
        <v>1633.65</v>
      </c>
      <c r="C22" s="28">
        <v>1633.65</v>
      </c>
      <c r="D22" s="28">
        <v>3267.3</v>
      </c>
      <c r="E22" s="28">
        <v>3267.3</v>
      </c>
      <c r="F22" s="32">
        <v>1633.65</v>
      </c>
      <c r="G22" s="28">
        <v>0</v>
      </c>
      <c r="H22" s="32">
        <v>1633.65</v>
      </c>
      <c r="I22" s="28">
        <v>1633.65</v>
      </c>
      <c r="J22" s="28">
        <v>3267.3</v>
      </c>
      <c r="K22" s="28">
        <v>3267.3</v>
      </c>
      <c r="L22" s="32">
        <f t="shared" si="5"/>
        <v>21237.45</v>
      </c>
      <c r="M22"/>
    </row>
    <row r="23" spans="1:13" ht="17.25" customHeight="1">
      <c r="A23" s="26" t="s">
        <v>27</v>
      </c>
      <c r="B23" s="29">
        <v>0</v>
      </c>
      <c r="C23" s="29">
        <v>0</v>
      </c>
      <c r="D23" s="29">
        <v>0</v>
      </c>
      <c r="E23" s="32">
        <v>-1498.63</v>
      </c>
      <c r="F23" s="32">
        <v>0</v>
      </c>
      <c r="G23" s="32">
        <v>0</v>
      </c>
      <c r="H23" s="29">
        <v>0</v>
      </c>
      <c r="I23" s="32">
        <v>-11435.67</v>
      </c>
      <c r="J23" s="29">
        <v>0</v>
      </c>
      <c r="K23" s="29">
        <v>0</v>
      </c>
      <c r="L23" s="32">
        <f t="shared" si="5"/>
        <v>-12934.3</v>
      </c>
      <c r="M23"/>
    </row>
    <row r="24" spans="1:13" ht="17.25" customHeight="1">
      <c r="A24" s="26" t="s">
        <v>71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f t="shared" si="5"/>
        <v>0</v>
      </c>
      <c r="M24"/>
    </row>
    <row r="25" spans="1:13" ht="17.25" customHeight="1">
      <c r="A25" s="26" t="s">
        <v>72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f t="shared" si="5"/>
        <v>0</v>
      </c>
      <c r="M25"/>
    </row>
    <row r="26" spans="1:13" ht="17.25" customHeight="1">
      <c r="A26" s="61" t="s">
        <v>77</v>
      </c>
      <c r="B26" s="32">
        <v>493.3</v>
      </c>
      <c r="C26" s="32">
        <v>398.24</v>
      </c>
      <c r="D26" s="32">
        <v>1305.19</v>
      </c>
      <c r="E26" s="32">
        <v>1058.54</v>
      </c>
      <c r="F26" s="32">
        <v>1140.76</v>
      </c>
      <c r="G26" s="32">
        <v>637.18</v>
      </c>
      <c r="H26" s="32">
        <v>362.27</v>
      </c>
      <c r="I26" s="32">
        <v>459.9</v>
      </c>
      <c r="J26" s="32">
        <v>554.96</v>
      </c>
      <c r="K26" s="32">
        <v>685.99</v>
      </c>
      <c r="L26" s="32">
        <f t="shared" si="5"/>
        <v>7096.329999999999</v>
      </c>
      <c r="M26"/>
    </row>
    <row r="27" spans="1:13" ht="17.25" customHeight="1">
      <c r="A27" s="61" t="s">
        <v>78</v>
      </c>
      <c r="B27" s="32">
        <v>234.56</v>
      </c>
      <c r="C27" s="32">
        <v>223.89</v>
      </c>
      <c r="D27" s="32">
        <v>753.6</v>
      </c>
      <c r="E27" s="32">
        <v>565.85</v>
      </c>
      <c r="F27" s="32">
        <v>634.04</v>
      </c>
      <c r="G27" s="32">
        <v>329.03</v>
      </c>
      <c r="H27" s="32">
        <v>194.19</v>
      </c>
      <c r="I27" s="32">
        <v>254.63</v>
      </c>
      <c r="J27" s="32">
        <v>302.28</v>
      </c>
      <c r="K27" s="32">
        <v>405.12</v>
      </c>
      <c r="L27" s="32">
        <f t="shared" si="5"/>
        <v>3897.1900000000005</v>
      </c>
      <c r="M27"/>
    </row>
    <row r="28" spans="1:13" ht="17.25" customHeight="1">
      <c r="A28" s="61" t="s">
        <v>79</v>
      </c>
      <c r="B28" s="32">
        <v>105</v>
      </c>
      <c r="C28" s="32">
        <v>98.4</v>
      </c>
      <c r="D28" s="32">
        <v>351.6</v>
      </c>
      <c r="E28" s="32">
        <v>264</v>
      </c>
      <c r="F28" s="32">
        <v>293.4</v>
      </c>
      <c r="G28" s="32">
        <v>143.4</v>
      </c>
      <c r="H28" s="32">
        <v>90.6</v>
      </c>
      <c r="I28" s="32">
        <v>118.8</v>
      </c>
      <c r="J28" s="32">
        <v>138.6</v>
      </c>
      <c r="K28" s="32">
        <v>186.6</v>
      </c>
      <c r="L28" s="32">
        <f t="shared" si="5"/>
        <v>1790.3999999999999</v>
      </c>
      <c r="M28"/>
    </row>
    <row r="29" spans="1:12" ht="12" customHeight="1">
      <c r="A29" s="30"/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/>
      <c r="L29" s="31"/>
    </row>
    <row r="30" spans="1:12" ht="12" customHeight="1">
      <c r="A30" s="26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28</v>
      </c>
      <c r="B31" s="32">
        <f aca="true" t="shared" si="6" ref="B31:K31">+B32+B37+B50</f>
        <v>-55566.17</v>
      </c>
      <c r="C31" s="32">
        <f t="shared" si="6"/>
        <v>-36248.45</v>
      </c>
      <c r="D31" s="32">
        <f t="shared" si="6"/>
        <v>-107098.06999999999</v>
      </c>
      <c r="E31" s="32">
        <f t="shared" si="6"/>
        <v>-80003.86000000002</v>
      </c>
      <c r="F31" s="32">
        <f t="shared" si="6"/>
        <v>-73997.72</v>
      </c>
      <c r="G31" s="32">
        <f t="shared" si="6"/>
        <v>-54987.920000000006</v>
      </c>
      <c r="H31" s="32">
        <f t="shared" si="6"/>
        <v>-34639.78</v>
      </c>
      <c r="I31" s="32">
        <f t="shared" si="6"/>
        <v>-42688.64</v>
      </c>
      <c r="J31" s="32">
        <f t="shared" si="6"/>
        <v>-39069.14</v>
      </c>
      <c r="K31" s="32">
        <f t="shared" si="6"/>
        <v>-63988.96</v>
      </c>
      <c r="L31" s="32">
        <f aca="true" t="shared" si="7" ref="L31:L38">SUM(B31:K31)</f>
        <v>-588288.71</v>
      </c>
      <c r="M31"/>
    </row>
    <row r="32" spans="1:13" ht="18.75" customHeight="1">
      <c r="A32" s="26" t="s">
        <v>29</v>
      </c>
      <c r="B32" s="32">
        <f>B33+B34+B35+B36</f>
        <v>-28960.8</v>
      </c>
      <c r="C32" s="32">
        <f aca="true" t="shared" si="8" ref="C32:K32">C33+C34+C35+C36</f>
        <v>-34034</v>
      </c>
      <c r="D32" s="32">
        <f t="shared" si="8"/>
        <v>-99840.4</v>
      </c>
      <c r="E32" s="32">
        <f t="shared" si="8"/>
        <v>-68675.2</v>
      </c>
      <c r="F32" s="32">
        <f t="shared" si="8"/>
        <v>-67654.4</v>
      </c>
      <c r="G32" s="32">
        <f t="shared" si="8"/>
        <v>-51444.8</v>
      </c>
      <c r="H32" s="32">
        <f t="shared" si="8"/>
        <v>-23271.6</v>
      </c>
      <c r="I32" s="32">
        <f t="shared" si="8"/>
        <v>-40131.31</v>
      </c>
      <c r="J32" s="32">
        <f t="shared" si="8"/>
        <v>-35983.2</v>
      </c>
      <c r="K32" s="32">
        <f t="shared" si="8"/>
        <v>-60174.4</v>
      </c>
      <c r="L32" s="32">
        <f t="shared" si="7"/>
        <v>-510170.11000000004</v>
      </c>
      <c r="M32"/>
    </row>
    <row r="33" spans="1:13" s="35" customFormat="1" ht="18.75" customHeight="1">
      <c r="A33" s="33" t="s">
        <v>56</v>
      </c>
      <c r="B33" s="32">
        <f>-ROUND((B9)*$E$3,2)</f>
        <v>-28960.8</v>
      </c>
      <c r="C33" s="32">
        <f aca="true" t="shared" si="9" ref="C33:K33">-ROUND((C9)*$E$3,2)</f>
        <v>-34034</v>
      </c>
      <c r="D33" s="32">
        <f t="shared" si="9"/>
        <v>-99840.4</v>
      </c>
      <c r="E33" s="32">
        <f t="shared" si="9"/>
        <v>-68675.2</v>
      </c>
      <c r="F33" s="32">
        <f t="shared" si="9"/>
        <v>-67654.4</v>
      </c>
      <c r="G33" s="32">
        <f t="shared" si="9"/>
        <v>-51444.8</v>
      </c>
      <c r="H33" s="32">
        <f t="shared" si="9"/>
        <v>-23271.6</v>
      </c>
      <c r="I33" s="32">
        <f t="shared" si="9"/>
        <v>-26360.4</v>
      </c>
      <c r="J33" s="32">
        <f t="shared" si="9"/>
        <v>-35983.2</v>
      </c>
      <c r="K33" s="32">
        <f t="shared" si="9"/>
        <v>-60174.4</v>
      </c>
      <c r="L33" s="32">
        <f t="shared" si="7"/>
        <v>-496399.20000000007</v>
      </c>
      <c r="M33" s="34"/>
    </row>
    <row r="34" spans="1:13" ht="18.75" customHeight="1">
      <c r="A34" s="36" t="s">
        <v>30</v>
      </c>
      <c r="B34" s="27">
        <v>0</v>
      </c>
      <c r="C34" s="27">
        <v>0</v>
      </c>
      <c r="D34" s="2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7">
        <f t="shared" si="7"/>
        <v>0</v>
      </c>
      <c r="M34"/>
    </row>
    <row r="35" spans="1:13" ht="18.75" customHeight="1">
      <c r="A35" s="36" t="s">
        <v>31</v>
      </c>
      <c r="B35" s="27">
        <v>0</v>
      </c>
      <c r="C35" s="27">
        <v>0</v>
      </c>
      <c r="D35" s="27">
        <v>0</v>
      </c>
      <c r="E35" s="17">
        <v>0</v>
      </c>
      <c r="F35" s="17">
        <v>0</v>
      </c>
      <c r="G35" s="17">
        <v>0</v>
      </c>
      <c r="H35" s="17">
        <v>0</v>
      </c>
      <c r="I35" s="32">
        <v>-22.52</v>
      </c>
      <c r="J35" s="17">
        <v>0</v>
      </c>
      <c r="K35" s="17">
        <v>0</v>
      </c>
      <c r="L35" s="32">
        <f t="shared" si="7"/>
        <v>-22.52</v>
      </c>
      <c r="M35"/>
    </row>
    <row r="36" spans="1:13" ht="18.75" customHeight="1">
      <c r="A36" s="36" t="s">
        <v>32</v>
      </c>
      <c r="B36" s="27">
        <v>0</v>
      </c>
      <c r="C36" s="27">
        <v>0</v>
      </c>
      <c r="D36" s="27">
        <v>0</v>
      </c>
      <c r="E36" s="17">
        <v>0</v>
      </c>
      <c r="F36" s="17">
        <v>0</v>
      </c>
      <c r="G36" s="17">
        <v>0</v>
      </c>
      <c r="H36" s="17">
        <v>0</v>
      </c>
      <c r="I36" s="32">
        <v>-13748.39</v>
      </c>
      <c r="J36" s="17">
        <v>0</v>
      </c>
      <c r="K36" s="17">
        <v>0</v>
      </c>
      <c r="L36" s="32">
        <f t="shared" si="7"/>
        <v>-13748.39</v>
      </c>
      <c r="M36"/>
    </row>
    <row r="37" spans="1:13" s="35" customFormat="1" ht="18.75" customHeight="1">
      <c r="A37" s="26" t="s">
        <v>33</v>
      </c>
      <c r="B37" s="37">
        <f>SUM(B38:B49)</f>
        <v>-26605.370000000003</v>
      </c>
      <c r="C37" s="37">
        <f aca="true" t="shared" si="10" ref="C37:K37">SUM(C38:C49)</f>
        <v>-2214.45</v>
      </c>
      <c r="D37" s="37">
        <f t="shared" si="10"/>
        <v>-7257.67</v>
      </c>
      <c r="E37" s="37">
        <f t="shared" si="10"/>
        <v>-11328.660000000018</v>
      </c>
      <c r="F37" s="37">
        <f t="shared" si="10"/>
        <v>-6343.32</v>
      </c>
      <c r="G37" s="37">
        <f t="shared" si="10"/>
        <v>-3543.12</v>
      </c>
      <c r="H37" s="37">
        <f t="shared" si="10"/>
        <v>-11368.18</v>
      </c>
      <c r="I37" s="37">
        <f t="shared" si="10"/>
        <v>-2557.33</v>
      </c>
      <c r="J37" s="37">
        <f t="shared" si="10"/>
        <v>-3085.94</v>
      </c>
      <c r="K37" s="37">
        <f t="shared" si="10"/>
        <v>-3814.56</v>
      </c>
      <c r="L37" s="32">
        <f t="shared" si="7"/>
        <v>-78118.60000000002</v>
      </c>
      <c r="M37"/>
    </row>
    <row r="38" spans="1:13" ht="18.75" customHeight="1">
      <c r="A38" s="36" t="s">
        <v>34</v>
      </c>
      <c r="B38" s="3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2">
        <f t="shared" si="7"/>
        <v>0</v>
      </c>
      <c r="M38"/>
    </row>
    <row r="39" spans="1:13" ht="18.75" customHeight="1">
      <c r="A39" s="36" t="s">
        <v>35</v>
      </c>
      <c r="B39" s="32">
        <v>-23862.31</v>
      </c>
      <c r="C39" s="17">
        <v>0</v>
      </c>
      <c r="D39" s="17">
        <v>0</v>
      </c>
      <c r="E39" s="32">
        <v>-5442.52</v>
      </c>
      <c r="F39" s="27">
        <v>0</v>
      </c>
      <c r="G39" s="27">
        <v>0</v>
      </c>
      <c r="H39" s="32">
        <v>-9353.75</v>
      </c>
      <c r="I39" s="17">
        <v>0</v>
      </c>
      <c r="J39" s="27">
        <v>0</v>
      </c>
      <c r="K39" s="17">
        <v>0</v>
      </c>
      <c r="L39" s="32">
        <f>SUM(B39:K39)</f>
        <v>-38658.58</v>
      </c>
      <c r="M39"/>
    </row>
    <row r="40" spans="1:13" ht="18.75" customHeight="1">
      <c r="A40" s="36" t="s">
        <v>36</v>
      </c>
      <c r="B40" s="32">
        <v>0</v>
      </c>
      <c r="C40" s="17">
        <v>0</v>
      </c>
      <c r="D40" s="17">
        <v>0</v>
      </c>
      <c r="E40" s="17">
        <v>0</v>
      </c>
      <c r="F40" s="2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2">
        <f>SUM(B40:K40)</f>
        <v>0</v>
      </c>
      <c r="M40"/>
    </row>
    <row r="41" spans="1:13" ht="18.75" customHeight="1">
      <c r="A41" s="36" t="s">
        <v>37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9">
        <f aca="true" t="shared" si="11" ref="L41:L50">SUM(B41:K41)</f>
        <v>0</v>
      </c>
      <c r="M41"/>
    </row>
    <row r="42" spans="1:13" ht="18.75" customHeight="1">
      <c r="A42" s="36" t="s">
        <v>38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9">
        <f t="shared" si="11"/>
        <v>0</v>
      </c>
      <c r="M42"/>
    </row>
    <row r="43" spans="1:13" ht="18.75" customHeight="1">
      <c r="A43" s="36" t="s">
        <v>39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9">
        <f t="shared" si="11"/>
        <v>0</v>
      </c>
      <c r="M43"/>
    </row>
    <row r="44" spans="1:13" ht="18.75" customHeight="1">
      <c r="A44" s="36" t="s">
        <v>40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9">
        <f t="shared" si="11"/>
        <v>0</v>
      </c>
      <c r="M44"/>
    </row>
    <row r="45" spans="1:13" ht="18.75" customHeight="1">
      <c r="A45" s="36" t="s">
        <v>41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9">
        <f t="shared" si="11"/>
        <v>0</v>
      </c>
      <c r="M45"/>
    </row>
    <row r="46" spans="1:12" ht="18.75" customHeight="1">
      <c r="A46" s="36" t="s">
        <v>42</v>
      </c>
      <c r="B46" s="17">
        <v>0</v>
      </c>
      <c r="C46" s="17">
        <v>0</v>
      </c>
      <c r="D46" s="17">
        <v>0</v>
      </c>
      <c r="E46" s="32">
        <v>958500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2">
        <f>SUM(B46:K46)</f>
        <v>958500</v>
      </c>
    </row>
    <row r="47" spans="1:12" ht="18.75" customHeight="1">
      <c r="A47" s="36" t="s">
        <v>43</v>
      </c>
      <c r="B47" s="17">
        <v>0</v>
      </c>
      <c r="C47" s="17">
        <v>0</v>
      </c>
      <c r="D47" s="17">
        <v>0</v>
      </c>
      <c r="E47" s="32">
        <v>-958500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32">
        <f>SUM(B47:K47)</f>
        <v>-958500</v>
      </c>
    </row>
    <row r="48" spans="1:12" ht="18.75" customHeight="1">
      <c r="A48" s="36" t="s">
        <v>80</v>
      </c>
      <c r="B48" s="32">
        <v>-2743.06</v>
      </c>
      <c r="C48" s="32">
        <v>-2214.45</v>
      </c>
      <c r="D48" s="32">
        <v>-7257.67</v>
      </c>
      <c r="E48" s="32">
        <v>-5886.14</v>
      </c>
      <c r="F48" s="32">
        <v>-6343.32</v>
      </c>
      <c r="G48" s="32">
        <v>-3543.12</v>
      </c>
      <c r="H48" s="32">
        <v>-2014.43</v>
      </c>
      <c r="I48" s="32">
        <v>-2557.33</v>
      </c>
      <c r="J48" s="32">
        <v>-3085.94</v>
      </c>
      <c r="K48" s="32">
        <v>-3814.56</v>
      </c>
      <c r="L48" s="32">
        <f t="shared" si="11"/>
        <v>-39460.02</v>
      </c>
    </row>
    <row r="49" spans="1:13" ht="12" customHeight="1">
      <c r="A49" s="14"/>
      <c r="B49" s="32">
        <v>0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18"/>
      <c r="M49" s="38"/>
    </row>
    <row r="50" spans="1:13" ht="18.75" customHeight="1">
      <c r="A50" s="26" t="s">
        <v>44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29">
        <f t="shared" si="11"/>
        <v>0</v>
      </c>
      <c r="M50" s="38"/>
    </row>
    <row r="51" spans="1:13" ht="12" customHeight="1">
      <c r="A51" s="26"/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9">
        <f>SUM(B51:K51)</f>
        <v>0</v>
      </c>
      <c r="M51" s="39"/>
    </row>
    <row r="52" spans="1:13" ht="18.75" customHeight="1">
      <c r="A52" s="19" t="s">
        <v>45</v>
      </c>
      <c r="B52" s="40">
        <f>IF(B18+B31+B44+B53&lt;0,0,B18+B31+B53)</f>
        <v>483256.2500000002</v>
      </c>
      <c r="C52" s="40">
        <f aca="true" t="shared" si="12" ref="C52:K52">IF(C18+C31+C44+C53&lt;0,0,C18+C31+C53)</f>
        <v>398973.2700000001</v>
      </c>
      <c r="D52" s="40">
        <f t="shared" si="12"/>
        <v>1316622.5700000003</v>
      </c>
      <c r="E52" s="40">
        <f t="shared" si="12"/>
        <v>1076535.3000000003</v>
      </c>
      <c r="F52" s="40">
        <f t="shared" si="12"/>
        <v>1171206.7399999998</v>
      </c>
      <c r="G52" s="40">
        <f t="shared" si="12"/>
        <v>639952.39</v>
      </c>
      <c r="H52" s="40">
        <f t="shared" si="12"/>
        <v>361152.43999999994</v>
      </c>
      <c r="I52" s="40">
        <f t="shared" si="12"/>
        <v>458224.73</v>
      </c>
      <c r="J52" s="40">
        <f t="shared" si="12"/>
        <v>567733.9199999999</v>
      </c>
      <c r="K52" s="40">
        <f t="shared" si="12"/>
        <v>685596.4</v>
      </c>
      <c r="L52" s="41">
        <f>SUM(B52:K52)</f>
        <v>7159254.010000002</v>
      </c>
      <c r="M52" s="52"/>
    </row>
    <row r="53" spans="1:12" ht="18.75" customHeight="1">
      <c r="A53" s="26" t="s">
        <v>46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7">
        <f>SUM(C53:K53)</f>
        <v>0</v>
      </c>
    </row>
    <row r="54" spans="1:13" ht="18.75" customHeight="1">
      <c r="A54" s="26" t="s">
        <v>47</v>
      </c>
      <c r="B54" s="32">
        <f>IF(B18+B31+B44+B53&gt;0,0,B18+B31+B53)</f>
        <v>0</v>
      </c>
      <c r="C54" s="32">
        <f aca="true" t="shared" si="13" ref="C54:K54">IF(C18+C31+C44+C53&gt;0,0,C18+C31+C53)</f>
        <v>0</v>
      </c>
      <c r="D54" s="32">
        <f t="shared" si="13"/>
        <v>0</v>
      </c>
      <c r="E54" s="32">
        <f t="shared" si="13"/>
        <v>0</v>
      </c>
      <c r="F54" s="32">
        <f t="shared" si="13"/>
        <v>0</v>
      </c>
      <c r="G54" s="32">
        <f t="shared" si="13"/>
        <v>0</v>
      </c>
      <c r="H54" s="32">
        <f t="shared" si="13"/>
        <v>0</v>
      </c>
      <c r="I54" s="32">
        <f t="shared" si="13"/>
        <v>0</v>
      </c>
      <c r="J54" s="32">
        <f t="shared" si="13"/>
        <v>0</v>
      </c>
      <c r="K54" s="32">
        <f t="shared" si="13"/>
        <v>0</v>
      </c>
      <c r="L54" s="17">
        <f>SUM(C54:K54)</f>
        <v>0</v>
      </c>
      <c r="M54"/>
    </row>
    <row r="55" spans="1:12" ht="12" customHeight="1">
      <c r="A55" s="19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2" ht="12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" customHeight="1">
      <c r="A57" s="9"/>
      <c r="B57" s="43">
        <v>0</v>
      </c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/>
      <c r="L57" s="43"/>
    </row>
    <row r="58" spans="1:13" ht="18.75" customHeight="1">
      <c r="A58" s="44" t="s">
        <v>48</v>
      </c>
      <c r="B58" s="40">
        <f>SUM(B59:B72)</f>
        <v>483256.25</v>
      </c>
      <c r="C58" s="40">
        <f aca="true" t="shared" si="14" ref="C58:J58">SUM(C59:C70)</f>
        <v>398973.25999999995</v>
      </c>
      <c r="D58" s="40">
        <f t="shared" si="14"/>
        <v>1316622.57</v>
      </c>
      <c r="E58" s="40">
        <f t="shared" si="14"/>
        <v>1076535.29</v>
      </c>
      <c r="F58" s="40">
        <f t="shared" si="14"/>
        <v>1171206.74</v>
      </c>
      <c r="G58" s="40">
        <f t="shared" si="14"/>
        <v>639952.38</v>
      </c>
      <c r="H58" s="40">
        <f t="shared" si="14"/>
        <v>361152.45</v>
      </c>
      <c r="I58" s="40">
        <f>SUM(I59:I73)</f>
        <v>458224.73</v>
      </c>
      <c r="J58" s="40">
        <f t="shared" si="14"/>
        <v>567733.92</v>
      </c>
      <c r="K58" s="40">
        <f>SUM(K59:K72)</f>
        <v>685596.41</v>
      </c>
      <c r="L58" s="45">
        <f>SUM(B58:K58)</f>
        <v>7159254</v>
      </c>
      <c r="M58" s="39"/>
    </row>
    <row r="59" spans="1:13" ht="18.75" customHeight="1">
      <c r="A59" s="46" t="s">
        <v>49</v>
      </c>
      <c r="B59" s="47">
        <v>483256.25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5">
        <f aca="true" t="shared" si="15" ref="L59:L70">SUM(B59:K59)</f>
        <v>483256.25</v>
      </c>
      <c r="M59" s="39"/>
    </row>
    <row r="60" spans="1:12" ht="18.75" customHeight="1">
      <c r="A60" s="46" t="s">
        <v>59</v>
      </c>
      <c r="B60" s="17">
        <v>0</v>
      </c>
      <c r="C60" s="47">
        <v>348303.66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5">
        <f t="shared" si="15"/>
        <v>348303.66</v>
      </c>
    </row>
    <row r="61" spans="1:12" ht="18.75" customHeight="1">
      <c r="A61" s="46" t="s">
        <v>60</v>
      </c>
      <c r="B61" s="17">
        <v>0</v>
      </c>
      <c r="C61" s="47">
        <v>50669.6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5">
        <f t="shared" si="15"/>
        <v>50669.6</v>
      </c>
    </row>
    <row r="62" spans="1:12" ht="18.75" customHeight="1">
      <c r="A62" s="46" t="s">
        <v>50</v>
      </c>
      <c r="B62" s="17">
        <v>0</v>
      </c>
      <c r="C62" s="17">
        <v>0</v>
      </c>
      <c r="D62" s="47">
        <v>1316622.57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5">
        <f t="shared" si="15"/>
        <v>1316622.57</v>
      </c>
    </row>
    <row r="63" spans="1:12" ht="18.75" customHeight="1">
      <c r="A63" s="46" t="s">
        <v>51</v>
      </c>
      <c r="B63" s="17">
        <v>0</v>
      </c>
      <c r="C63" s="17">
        <v>0</v>
      </c>
      <c r="D63" s="17">
        <v>0</v>
      </c>
      <c r="E63" s="47">
        <v>1076535.29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5">
        <f t="shared" si="15"/>
        <v>1076535.29</v>
      </c>
    </row>
    <row r="64" spans="1:12" ht="18.75" customHeight="1">
      <c r="A64" s="46" t="s">
        <v>52</v>
      </c>
      <c r="B64" s="17">
        <v>0</v>
      </c>
      <c r="C64" s="17">
        <v>0</v>
      </c>
      <c r="D64" s="17">
        <v>0</v>
      </c>
      <c r="E64" s="17">
        <v>0</v>
      </c>
      <c r="F64" s="47">
        <v>1171206.74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5">
        <f t="shared" si="15"/>
        <v>1171206.74</v>
      </c>
    </row>
    <row r="65" spans="1:12" ht="18.75" customHeight="1">
      <c r="A65" s="46" t="s">
        <v>53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47">
        <v>639952.38</v>
      </c>
      <c r="H65" s="17">
        <v>0</v>
      </c>
      <c r="I65" s="17">
        <v>0</v>
      </c>
      <c r="J65" s="17">
        <v>0</v>
      </c>
      <c r="K65" s="17">
        <v>0</v>
      </c>
      <c r="L65" s="45">
        <f t="shared" si="15"/>
        <v>639952.38</v>
      </c>
    </row>
    <row r="66" spans="1:12" ht="18.75" customHeight="1">
      <c r="A66" s="46" t="s">
        <v>54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47">
        <v>361152.45</v>
      </c>
      <c r="I66" s="17">
        <v>0</v>
      </c>
      <c r="J66" s="17">
        <v>0</v>
      </c>
      <c r="K66" s="17">
        <v>0</v>
      </c>
      <c r="L66" s="45">
        <f t="shared" si="15"/>
        <v>361152.45</v>
      </c>
    </row>
    <row r="67" spans="1:12" ht="18.75" customHeight="1">
      <c r="A67" s="46" t="s">
        <v>55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5">
        <f t="shared" si="15"/>
        <v>0</v>
      </c>
    </row>
    <row r="68" spans="1:12" ht="18.75" customHeight="1">
      <c r="A68" s="46" t="s">
        <v>57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47">
        <v>567733.92</v>
      </c>
      <c r="K68" s="17">
        <v>0</v>
      </c>
      <c r="L68" s="45">
        <f t="shared" si="15"/>
        <v>567733.92</v>
      </c>
    </row>
    <row r="69" spans="1:12" ht="18.75" customHeight="1">
      <c r="A69" s="46" t="s">
        <v>67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48">
        <v>394080.82</v>
      </c>
      <c r="L69" s="45">
        <f t="shared" si="15"/>
        <v>394080.82</v>
      </c>
    </row>
    <row r="70" spans="1:12" ht="18.75" customHeight="1">
      <c r="A70" s="46" t="s">
        <v>68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48">
        <v>291515.59</v>
      </c>
      <c r="L70" s="45">
        <f t="shared" si="15"/>
        <v>291515.59</v>
      </c>
    </row>
    <row r="71" spans="1:12" ht="18.75" customHeight="1">
      <c r="A71" s="46" t="s">
        <v>69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45">
        <f>SUM(B71:K71)</f>
        <v>0</v>
      </c>
    </row>
    <row r="72" spans="1:12" ht="18" customHeight="1">
      <c r="A72" s="46" t="s">
        <v>70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48">
        <f>SUM(B72:K72)</f>
        <v>0</v>
      </c>
    </row>
    <row r="73" spans="1:12" ht="18" customHeight="1">
      <c r="A73" s="49" t="s">
        <v>81</v>
      </c>
      <c r="B73" s="51">
        <v>0</v>
      </c>
      <c r="C73" s="51">
        <v>0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  <c r="I73" s="50">
        <v>458224.73</v>
      </c>
      <c r="J73" s="51">
        <v>0</v>
      </c>
      <c r="K73" s="51">
        <v>0</v>
      </c>
      <c r="L73" s="50">
        <f>SUM(B73:K73)</f>
        <v>458224.73</v>
      </c>
    </row>
    <row r="74" spans="1:12" ht="18" customHeight="1">
      <c r="A74" s="62"/>
      <c r="B74"/>
      <c r="C74"/>
      <c r="D74"/>
      <c r="E74"/>
      <c r="F74"/>
      <c r="G74"/>
      <c r="H74"/>
      <c r="I74"/>
      <c r="J74"/>
      <c r="K74"/>
      <c r="L74"/>
    </row>
    <row r="75" spans="1:11" ht="18" customHeight="1">
      <c r="A75" s="62"/>
      <c r="I75"/>
      <c r="K75"/>
    </row>
    <row r="76" spans="10:11" ht="14.25">
      <c r="J76"/>
      <c r="K76"/>
    </row>
    <row r="77" ht="14.25">
      <c r="K77"/>
    </row>
    <row r="78" ht="14.25">
      <c r="K78"/>
    </row>
    <row r="79" ht="14.25">
      <c r="K79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2022-03-04T17:35:40Z</dcterms:modified>
  <cp:category/>
  <cp:version/>
  <cp:contentType/>
  <cp:contentStatus/>
</cp:coreProperties>
</file>