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<sst xmlns="http://schemas.openxmlformats.org/spreadsheetml/2006/main" count="84" uniqueCount="83">
  <si>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</si>
  <si>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</si>
  <si>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</si>
  <si>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</si>
  <si>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</si>
  <si>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</si>
  <si>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</si>
  <si>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</si>
  <si>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</si>
  <si>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</si>
  <si>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</si>
  <si>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</si>
  <si>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</si>
  <si>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</si>
  <si>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</si>
  <si>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</si>
  <si>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</si>
  <si>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</si>
  <si>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</si>
  <si>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</si>
  <si>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</si>
  <si>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</si>
  <si>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</si>
  <si>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</si>
  <si>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</si>
  <si>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</si>
  <si>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</si>
  <si>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</si>
  <si>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</si>
  <si>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</si>
  <si>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</si>
  <si>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</si>
  <si>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</si>
  <si>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</si>
  <si>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</si>
  <si>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</si>
  <si>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</si>
  <si>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</si>
  <si>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</si>
  <si>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</si>
  <si>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</si>
  <si>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</si>
  <si>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</si>
  <si>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</si>
  <si>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</si>
  <si>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</si>
  <si>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</si>
  <si>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</si>
  <si>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</si>
  <si>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</si>
  <si>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</si>
  <si>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</si>
  <si>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</si>
  <si>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</si>
  <si>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</si>
  <si>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</si>
  <si>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</si>
  <si>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</si>
  <si>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</si>
  <si>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</si>
  <si>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</si>
  <si>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</si>
  <si>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</si>
  <si>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</si>
  <si>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</si>
  <si>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</si>
  <si>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</si>
  <si>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</si>
  <si>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</si>
  <si>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</si>
  <si>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</si>
  <si>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</si>
  <si>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14/02/22 - VENCIMENTO 21/02/22</t>
  </si>
  <si>
    <t>2.1 Tarifa de Remuneração por Passageiro Transportado Combustível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</si>
  <si>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</si>
  <si>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</si>
  <si>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</si>
  <si>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</si>
  <si>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Dados por Chip</t>
  </si>
  <si>
    <t>5.2.11. Desconto do Saldo Remanescente de Investimento em SMGO</t>
  </si>
  <si>
    <t>5.3. Revisão de Remuneração pelo Transporte Coletivo ¹</t>
  </si>
  <si>
    <t>¹ Fator de transição dos dias 04/01/22 e 12/01/22.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</si>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</sst>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1"/>
    </xf>
    <xf numFmtId="170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1">
      <c r="A2" s="54" t="s">
        <v>72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5" t="s">
        <v>1</v>
      </c>
      <c r="B4" s="56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8" t="s">
        <v>3</v>
      </c>
    </row>
    <row r="5" spans="1:12" ht="30" customHeight="1">
      <c r="A5" s="55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5"/>
    </row>
    <row r="6" spans="1:12" ht="18.75" customHeight="1">
      <c r="A6" s="55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5"/>
    </row>
    <row r="7" spans="1:13" ht="17.25" customHeight="1">
      <c r="A7" s="9" t="s">
        <v>17</v>
      </c>
      <c r="B7" s="10">
        <f>B8+B11</f>
        <v>78884</v>
      </c>
      <c r="C7" s="10">
        <f>C8+C11</f>
        <v>97603</v>
      </c>
      <c r="D7" s="10">
        <f aca="true" t="shared" si="0" ref="D7:K7">D8+D11</f>
        <v>286395</v>
      </c>
      <c r="E7" s="10">
        <f t="shared" si="0"/>
        <v>236030</v>
      </c>
      <c r="F7" s="10">
        <f t="shared" si="0"/>
        <v>251943</v>
      </c>
      <c r="G7" s="10">
        <f t="shared" si="0"/>
        <v>133270</v>
      </c>
      <c r="H7" s="10">
        <f t="shared" si="0"/>
        <v>71831</v>
      </c>
      <c r="I7" s="10">
        <f t="shared" si="0"/>
        <v>109833</v>
      </c>
      <c r="J7" s="10">
        <f t="shared" si="0"/>
        <v>103563</v>
      </c>
      <c r="K7" s="10">
        <f t="shared" si="0"/>
        <v>195886</v>
      </c>
      <c r="L7" s="10">
        <f>SUM(B7:K7)</f>
        <v>1565238</v>
      </c>
      <c r="M7" s="11"/>
    </row>
    <row r="8" spans="1:13" ht="17.25" customHeight="1">
      <c r="A8" s="12" t="s">
        <v>18</v>
      </c>
      <c r="B8" s="13">
        <f>B9+B10</f>
        <v>6538</v>
      </c>
      <c r="C8" s="13">
        <f aca="true" t="shared" si="1" ref="C8:K8">C9+C10</f>
        <v>7780</v>
      </c>
      <c r="D8" s="13">
        <f t="shared" si="1"/>
        <v>23170</v>
      </c>
      <c r="E8" s="13">
        <f t="shared" si="1"/>
        <v>16600</v>
      </c>
      <c r="F8" s="13">
        <f t="shared" si="1"/>
        <v>16429</v>
      </c>
      <c r="G8" s="13">
        <f t="shared" si="1"/>
        <v>11589</v>
      </c>
      <c r="H8" s="13">
        <f t="shared" si="1"/>
        <v>5374</v>
      </c>
      <c r="I8" s="13">
        <f t="shared" si="1"/>
        <v>6031</v>
      </c>
      <c r="J8" s="13">
        <f t="shared" si="1"/>
        <v>7713</v>
      </c>
      <c r="K8" s="13">
        <f t="shared" si="1"/>
        <v>13450</v>
      </c>
      <c r="L8" s="13">
        <f>SUM(B8:K8)</f>
        <v>114674</v>
      </c>
      <c r="M8"/>
    </row>
    <row r="9" spans="1:13" ht="17.25" customHeight="1">
      <c r="A9" s="14" t="s">
        <v>19</v>
      </c>
      <c r="B9" s="15">
        <v>6536</v>
      </c>
      <c r="C9" s="15">
        <v>7780</v>
      </c>
      <c r="D9" s="15">
        <v>23170</v>
      </c>
      <c r="E9" s="15">
        <v>16600</v>
      </c>
      <c r="F9" s="15">
        <v>16429</v>
      </c>
      <c r="G9" s="15">
        <v>11589</v>
      </c>
      <c r="H9" s="15">
        <v>5365</v>
      </c>
      <c r="I9" s="15">
        <v>6031</v>
      </c>
      <c r="J9" s="15">
        <v>7713</v>
      </c>
      <c r="K9" s="15">
        <v>13450</v>
      </c>
      <c r="L9" s="13">
        <f>SUM(B9:K9)</f>
        <v>114663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</v>
      </c>
      <c r="I10" s="15">
        <v>0</v>
      </c>
      <c r="J10" s="15">
        <v>0</v>
      </c>
      <c r="K10" s="15">
        <v>0</v>
      </c>
      <c r="L10" s="13">
        <f>SUM(B10:K10)</f>
        <v>11</v>
      </c>
      <c r="M10"/>
    </row>
    <row r="11" spans="1:13" ht="17.25" customHeight="1">
      <c r="A11" s="12" t="s">
        <v>21</v>
      </c>
      <c r="B11" s="15">
        <v>72346</v>
      </c>
      <c r="C11" s="15">
        <v>89823</v>
      </c>
      <c r="D11" s="15">
        <v>263225</v>
      </c>
      <c r="E11" s="15">
        <v>219430</v>
      </c>
      <c r="F11" s="15">
        <v>235514</v>
      </c>
      <c r="G11" s="15">
        <v>121681</v>
      </c>
      <c r="H11" s="15">
        <v>66457</v>
      </c>
      <c r="I11" s="15">
        <v>103802</v>
      </c>
      <c r="J11" s="15">
        <v>95850</v>
      </c>
      <c r="K11" s="15">
        <v>182436</v>
      </c>
      <c r="L11" s="13">
        <f>SUM(B11:K11)</f>
        <v>1450564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59" t="s">
        <v>73</v>
      </c>
      <c r="B14" s="20">
        <v>0.2617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1.032798938943787</v>
      </c>
      <c r="C16" s="22">
        <v>1.215685112907826</v>
      </c>
      <c r="D16" s="22">
        <v>1.127356143426703</v>
      </c>
      <c r="E16" s="22">
        <v>1.10398076481094</v>
      </c>
      <c r="F16" s="22">
        <v>1.252530406904002</v>
      </c>
      <c r="G16" s="22">
        <v>1.207860634755177</v>
      </c>
      <c r="H16" s="22">
        <v>1.156291548061337</v>
      </c>
      <c r="I16" s="22">
        <v>1.202379878726988</v>
      </c>
      <c r="J16" s="22">
        <v>1.387809019122844</v>
      </c>
      <c r="K16" s="22">
        <v>1.11380866663618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SUM(B19:B28)</f>
        <v>528138.5700000001</v>
      </c>
      <c r="C18" s="25">
        <f aca="true" t="shared" si="2" ref="C18:K18">SUM(C19:C28)</f>
        <v>426457.8400000001</v>
      </c>
      <c r="D18" s="25">
        <f t="shared" si="2"/>
        <v>1388122.4400000002</v>
      </c>
      <c r="E18" s="25">
        <f t="shared" si="2"/>
        <v>1127760.8500000003</v>
      </c>
      <c r="F18" s="25">
        <f t="shared" si="2"/>
        <v>1221950.7199999997</v>
      </c>
      <c r="G18" s="25">
        <f t="shared" si="2"/>
        <v>685589.44</v>
      </c>
      <c r="H18" s="25">
        <f t="shared" si="2"/>
        <v>392221.50999999995</v>
      </c>
      <c r="I18" s="25">
        <f t="shared" si="2"/>
        <v>493982.49</v>
      </c>
      <c r="J18" s="25">
        <f t="shared" si="2"/>
        <v>597336.6299999999</v>
      </c>
      <c r="K18" s="25">
        <f t="shared" si="2"/>
        <v>740058.7</v>
      </c>
      <c r="L18" s="25">
        <f>SUM(L19:L28)</f>
        <v>7601619.190000002</v>
      </c>
      <c r="M18"/>
    </row>
    <row r="19" spans="1:13" ht="17.25" customHeight="1">
      <c r="A19" s="26" t="s">
        <v>75</v>
      </c>
      <c r="B19" s="60">
        <f>ROUND((B13+B14)*B7,2)</f>
        <v>507066.35</v>
      </c>
      <c r="C19" s="60">
        <f aca="true" t="shared" si="3" ref="C19:K19">ROUND((C13+C14)*C7,2)</f>
        <v>341444.57</v>
      </c>
      <c r="D19" s="60">
        <f t="shared" si="3"/>
        <v>1192434.22</v>
      </c>
      <c r="E19" s="60">
        <f t="shared" si="3"/>
        <v>995456.53</v>
      </c>
      <c r="F19" s="60">
        <f t="shared" si="3"/>
        <v>938840.4</v>
      </c>
      <c r="G19" s="60">
        <f t="shared" si="3"/>
        <v>546060.5</v>
      </c>
      <c r="H19" s="60">
        <f t="shared" si="3"/>
        <v>324202.04</v>
      </c>
      <c r="I19" s="60">
        <f t="shared" si="3"/>
        <v>411006.07</v>
      </c>
      <c r="J19" s="60">
        <f t="shared" si="3"/>
        <v>417379.6</v>
      </c>
      <c r="K19" s="60">
        <f t="shared" si="3"/>
        <v>644680.41</v>
      </c>
      <c r="L19" s="32">
        <f>SUM(B19:K19)</f>
        <v>6318570.69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16631.24</v>
      </c>
      <c r="C20" s="32">
        <f t="shared" si="4"/>
        <v>73644.51</v>
      </c>
      <c r="D20" s="32">
        <f t="shared" si="4"/>
        <v>151863.82</v>
      </c>
      <c r="E20" s="32">
        <f t="shared" si="4"/>
        <v>103508.33</v>
      </c>
      <c r="F20" s="32">
        <f t="shared" si="4"/>
        <v>237085.75</v>
      </c>
      <c r="G20" s="32">
        <f t="shared" si="4"/>
        <v>113504.48</v>
      </c>
      <c r="H20" s="32">
        <f t="shared" si="4"/>
        <v>50670.04</v>
      </c>
      <c r="I20" s="32">
        <f t="shared" si="4"/>
        <v>83179.36</v>
      </c>
      <c r="J20" s="32">
        <f t="shared" si="4"/>
        <v>161863.57</v>
      </c>
      <c r="K20" s="32">
        <f t="shared" si="4"/>
        <v>73370.22</v>
      </c>
      <c r="L20" s="32">
        <f aca="true" t="shared" si="5" ref="L19:L28">SUM(B20:K20)</f>
        <v>1065321.32</v>
      </c>
      <c r="M20"/>
    </row>
    <row r="21" spans="1:13" ht="17.25" customHeight="1">
      <c r="A21" s="26" t="s">
        <v>25</v>
      </c>
      <c r="B21" s="32">
        <v>1971.9</v>
      </c>
      <c r="C21" s="32">
        <v>9012.01</v>
      </c>
      <c r="D21" s="32">
        <v>38149.22</v>
      </c>
      <c r="E21" s="32">
        <v>25138.93</v>
      </c>
      <c r="F21" s="32">
        <v>42317.58</v>
      </c>
      <c r="G21" s="32">
        <v>24909.71</v>
      </c>
      <c r="H21" s="32">
        <v>15063.58</v>
      </c>
      <c r="I21" s="32">
        <v>8763.18</v>
      </c>
      <c r="J21" s="32">
        <v>13825.19</v>
      </c>
      <c r="K21" s="32">
        <v>17455.35</v>
      </c>
      <c r="L21" s="32">
        <f t="shared" si="5"/>
        <v>196606.65</v>
      </c>
      <c r="M21"/>
    </row>
    <row r="22" spans="1:13" ht="17.25" customHeight="1">
      <c r="A22" s="26" t="s">
        <v>26</v>
      </c>
      <c r="B22" s="32">
        <v>1633.65</v>
      </c>
      <c r="C22" s="28">
        <v>1633.65</v>
      </c>
      <c r="D22" s="28">
        <v>3267.3</v>
      </c>
      <c r="E22" s="28">
        <v>3267.3</v>
      </c>
      <c r="F22" s="32">
        <v>1633.65</v>
      </c>
      <c r="G22" s="28">
        <v>0</v>
      </c>
      <c r="H22" s="32">
        <v>1633.65</v>
      </c>
      <c r="I22" s="28">
        <v>1633.65</v>
      </c>
      <c r="J22" s="28">
        <v>3267.3</v>
      </c>
      <c r="K22" s="28">
        <v>3267.3</v>
      </c>
      <c r="L22" s="32">
        <f t="shared" si="5"/>
        <v>21237.45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-1498.63</v>
      </c>
      <c r="F23" s="32">
        <v>0</v>
      </c>
      <c r="G23" s="32">
        <v>0</v>
      </c>
      <c r="H23" s="29">
        <v>0</v>
      </c>
      <c r="I23" s="32">
        <v>-11435.67</v>
      </c>
      <c r="J23" s="29">
        <v>0</v>
      </c>
      <c r="K23" s="29">
        <v>0</v>
      </c>
      <c r="L23" s="32">
        <f t="shared" si="5"/>
        <v>-12934.3</v>
      </c>
      <c r="M23"/>
    </row>
    <row r="24" spans="1:13" ht="17.25" customHeight="1">
      <c r="A24" s="26" t="s">
        <v>70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71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61" t="s">
        <v>76</v>
      </c>
      <c r="B26" s="32">
        <v>495.87</v>
      </c>
      <c r="C26" s="32">
        <v>400.81</v>
      </c>
      <c r="D26" s="32">
        <v>1302.62</v>
      </c>
      <c r="E26" s="32">
        <v>1058.54</v>
      </c>
      <c r="F26" s="32">
        <v>1145.89</v>
      </c>
      <c r="G26" s="32">
        <v>642.32</v>
      </c>
      <c r="H26" s="32">
        <v>367.41</v>
      </c>
      <c r="I26" s="32">
        <v>462.47</v>
      </c>
      <c r="J26" s="32">
        <v>560.1</v>
      </c>
      <c r="K26" s="32">
        <v>693.7</v>
      </c>
      <c r="L26" s="32">
        <f t="shared" si="5"/>
        <v>7129.7300000000005</v>
      </c>
      <c r="M26"/>
    </row>
    <row r="27" spans="1:13" ht="17.25" customHeight="1">
      <c r="A27" s="61" t="s">
        <v>77</v>
      </c>
      <c r="B27" s="32">
        <v>234.56</v>
      </c>
      <c r="C27" s="32">
        <v>223.89</v>
      </c>
      <c r="D27" s="32">
        <v>753.66</v>
      </c>
      <c r="E27" s="32">
        <v>565.85</v>
      </c>
      <c r="F27" s="32">
        <v>634.05</v>
      </c>
      <c r="G27" s="32">
        <v>329.03</v>
      </c>
      <c r="H27" s="32">
        <v>194.19</v>
      </c>
      <c r="I27" s="32">
        <v>254.63</v>
      </c>
      <c r="J27" s="32">
        <v>302.27</v>
      </c>
      <c r="K27" s="32">
        <v>405.12</v>
      </c>
      <c r="L27" s="32">
        <f t="shared" si="5"/>
        <v>3897.25</v>
      </c>
      <c r="M27"/>
    </row>
    <row r="28" spans="1:13" ht="17.25" customHeight="1">
      <c r="A28" s="61" t="s">
        <v>78</v>
      </c>
      <c r="B28" s="32">
        <v>105</v>
      </c>
      <c r="C28" s="32">
        <v>98.4</v>
      </c>
      <c r="D28" s="32">
        <v>351.6</v>
      </c>
      <c r="E28" s="32">
        <v>264</v>
      </c>
      <c r="F28" s="32">
        <v>293.4</v>
      </c>
      <c r="G28" s="32">
        <v>143.4</v>
      </c>
      <c r="H28" s="32">
        <v>90.6</v>
      </c>
      <c r="I28" s="32">
        <v>118.8</v>
      </c>
      <c r="J28" s="32">
        <v>138.6</v>
      </c>
      <c r="K28" s="32">
        <v>186.6</v>
      </c>
      <c r="L28" s="32">
        <f t="shared" si="5"/>
        <v>1790.3999999999999</v>
      </c>
      <c r="M28"/>
    </row>
    <row r="29" spans="1:12" ht="12" customHeight="1">
      <c r="A29" s="30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</row>
    <row r="30" spans="1:12" ht="12" customHeight="1">
      <c r="A30" s="26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2">
        <f aca="true" t="shared" si="6" ref="B31:K31">+B32+B37+B50</f>
        <v>-49331.990000000005</v>
      </c>
      <c r="C31" s="32">
        <f t="shared" si="6"/>
        <v>-34396.060000000005</v>
      </c>
      <c r="D31" s="32">
        <f t="shared" si="6"/>
        <v>-94962.11</v>
      </c>
      <c r="E31" s="32">
        <f t="shared" si="6"/>
        <v>-80041.61</v>
      </c>
      <c r="F31" s="32">
        <f t="shared" si="6"/>
        <v>-74629.97</v>
      </c>
      <c r="G31" s="32">
        <f t="shared" si="6"/>
        <v>-50253.47</v>
      </c>
      <c r="H31" s="32">
        <f t="shared" si="6"/>
        <v>-35002.76</v>
      </c>
      <c r="I31" s="32">
        <f t="shared" si="6"/>
        <v>-31576.810000000005</v>
      </c>
      <c r="J31" s="32">
        <f t="shared" si="6"/>
        <v>-22783.47</v>
      </c>
      <c r="K31" s="32">
        <f t="shared" si="6"/>
        <v>-59036.96</v>
      </c>
      <c r="L31" s="32">
        <f aca="true" t="shared" si="7" ref="L31:L38">SUM(B31:K31)</f>
        <v>-532015.21</v>
      </c>
      <c r="M31"/>
    </row>
    <row r="32" spans="1:13" ht="18.75" customHeight="1">
      <c r="A32" s="26" t="s">
        <v>29</v>
      </c>
      <c r="B32" s="32">
        <f>B33+B34+B35+B36</f>
        <v>-28758.4</v>
      </c>
      <c r="C32" s="32">
        <f aca="true" t="shared" si="8" ref="C32:K32">C33+C34+C35+C36</f>
        <v>-34232</v>
      </c>
      <c r="D32" s="32">
        <f t="shared" si="8"/>
        <v>-101948</v>
      </c>
      <c r="E32" s="32">
        <f t="shared" si="8"/>
        <v>-73040</v>
      </c>
      <c r="F32" s="32">
        <f t="shared" si="8"/>
        <v>-72287.6</v>
      </c>
      <c r="G32" s="32">
        <f t="shared" si="8"/>
        <v>-50991.6</v>
      </c>
      <c r="H32" s="32">
        <f t="shared" si="8"/>
        <v>-23606</v>
      </c>
      <c r="I32" s="32">
        <f t="shared" si="8"/>
        <v>-35070.770000000004</v>
      </c>
      <c r="J32" s="32">
        <f t="shared" si="8"/>
        <v>-33937.2</v>
      </c>
      <c r="K32" s="32">
        <f t="shared" si="8"/>
        <v>-59180</v>
      </c>
      <c r="L32" s="32">
        <f t="shared" si="7"/>
        <v>-513051.57</v>
      </c>
      <c r="M32"/>
    </row>
    <row r="33" spans="1:13" s="35" customFormat="1" ht="18.75" customHeight="1">
      <c r="A33" s="33" t="s">
        <v>55</v>
      </c>
      <c r="B33" s="32">
        <f>-ROUND((B9)*$E$3,2)</f>
        <v>-28758.4</v>
      </c>
      <c r="C33" s="32">
        <f aca="true" t="shared" si="9" ref="C33:K33">-ROUND((C9)*$E$3,2)</f>
        <v>-34232</v>
      </c>
      <c r="D33" s="32">
        <f t="shared" si="9"/>
        <v>-101948</v>
      </c>
      <c r="E33" s="32">
        <f t="shared" si="9"/>
        <v>-73040</v>
      </c>
      <c r="F33" s="32">
        <f t="shared" si="9"/>
        <v>-72287.6</v>
      </c>
      <c r="G33" s="32">
        <f t="shared" si="9"/>
        <v>-50991.6</v>
      </c>
      <c r="H33" s="32">
        <f t="shared" si="9"/>
        <v>-23606</v>
      </c>
      <c r="I33" s="32">
        <f t="shared" si="9"/>
        <v>-26536.4</v>
      </c>
      <c r="J33" s="32">
        <f t="shared" si="9"/>
        <v>-33937.2</v>
      </c>
      <c r="K33" s="32">
        <f t="shared" si="9"/>
        <v>-59180</v>
      </c>
      <c r="L33" s="32">
        <f t="shared" si="7"/>
        <v>-504517.2</v>
      </c>
      <c r="M33" s="34"/>
    </row>
    <row r="34" spans="1:13" ht="18.75" customHeight="1">
      <c r="A34" s="36" t="s">
        <v>30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f t="shared" si="7"/>
        <v>0</v>
      </c>
      <c r="M34"/>
    </row>
    <row r="35" spans="1:13" ht="18.75" customHeight="1">
      <c r="A35" s="36" t="s">
        <v>31</v>
      </c>
      <c r="B35" s="27">
        <v>0</v>
      </c>
      <c r="C35" s="27">
        <v>0</v>
      </c>
      <c r="D35" s="27">
        <v>0</v>
      </c>
      <c r="E35" s="17">
        <v>0</v>
      </c>
      <c r="F35" s="17">
        <v>0</v>
      </c>
      <c r="G35" s="17">
        <v>0</v>
      </c>
      <c r="H35" s="17">
        <v>0</v>
      </c>
      <c r="I35" s="32">
        <v>-56.32</v>
      </c>
      <c r="J35" s="17">
        <v>0</v>
      </c>
      <c r="K35" s="17">
        <v>0</v>
      </c>
      <c r="L35" s="32">
        <f t="shared" si="7"/>
        <v>-56.32</v>
      </c>
      <c r="M35"/>
    </row>
    <row r="36" spans="1:13" ht="18.75" customHeight="1">
      <c r="A36" s="36" t="s">
        <v>32</v>
      </c>
      <c r="B36" s="27">
        <v>0</v>
      </c>
      <c r="C36" s="27">
        <v>0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32">
        <v>-8478.05</v>
      </c>
      <c r="J36" s="17">
        <v>0</v>
      </c>
      <c r="K36" s="17">
        <v>0</v>
      </c>
      <c r="L36" s="32">
        <f t="shared" si="7"/>
        <v>-8478.05</v>
      </c>
      <c r="M36"/>
    </row>
    <row r="37" spans="1:13" s="35" customFormat="1" ht="18.75" customHeight="1">
      <c r="A37" s="26" t="s">
        <v>33</v>
      </c>
      <c r="B37" s="37">
        <f>SUM(B38:B49)</f>
        <v>-26619.65</v>
      </c>
      <c r="C37" s="37">
        <f aca="true" t="shared" si="10" ref="C37:K37">SUM(C38:C49)</f>
        <v>-2228.73</v>
      </c>
      <c r="D37" s="37">
        <f t="shared" si="10"/>
        <v>-7243.39</v>
      </c>
      <c r="E37" s="37">
        <f t="shared" si="10"/>
        <v>-11328.66</v>
      </c>
      <c r="F37" s="37">
        <f t="shared" si="10"/>
        <v>-6371.89</v>
      </c>
      <c r="G37" s="37">
        <f t="shared" si="10"/>
        <v>-3571.69</v>
      </c>
      <c r="H37" s="37">
        <f t="shared" si="10"/>
        <v>-11396.76</v>
      </c>
      <c r="I37" s="37">
        <f t="shared" si="10"/>
        <v>-2571.62</v>
      </c>
      <c r="J37" s="37">
        <f t="shared" si="10"/>
        <v>-3114.51</v>
      </c>
      <c r="K37" s="37">
        <f t="shared" si="10"/>
        <v>-3857.42</v>
      </c>
      <c r="L37" s="32">
        <f t="shared" si="7"/>
        <v>-78304.31999999999</v>
      </c>
      <c r="M37"/>
    </row>
    <row r="38" spans="1:13" ht="18.75" customHeight="1">
      <c r="A38" s="36" t="s">
        <v>34</v>
      </c>
      <c r="B38" s="3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 t="shared" si="7"/>
        <v>0</v>
      </c>
      <c r="M38"/>
    </row>
    <row r="39" spans="1:13" ht="18.75" customHeight="1">
      <c r="A39" s="36" t="s">
        <v>35</v>
      </c>
      <c r="B39" s="32">
        <v>-23862.31</v>
      </c>
      <c r="C39" s="17">
        <v>0</v>
      </c>
      <c r="D39" s="17">
        <v>0</v>
      </c>
      <c r="E39" s="32">
        <v>-5442.52</v>
      </c>
      <c r="F39" s="27">
        <v>0</v>
      </c>
      <c r="G39" s="27">
        <v>0</v>
      </c>
      <c r="H39" s="32">
        <v>-9353.75</v>
      </c>
      <c r="I39" s="17">
        <v>0</v>
      </c>
      <c r="J39" s="27">
        <v>0</v>
      </c>
      <c r="K39" s="17">
        <v>0</v>
      </c>
      <c r="L39" s="32">
        <f>SUM(B39:K39)</f>
        <v>-38658.58</v>
      </c>
      <c r="M39"/>
    </row>
    <row r="40" spans="1:13" ht="18.75" customHeight="1">
      <c r="A40" s="36" t="s">
        <v>36</v>
      </c>
      <c r="B40" s="32">
        <v>0</v>
      </c>
      <c r="C40" s="17">
        <v>0</v>
      </c>
      <c r="D40" s="17">
        <v>0</v>
      </c>
      <c r="E40" s="17">
        <v>0</v>
      </c>
      <c r="F40" s="2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2">
        <f>SUM(B40:K40)</f>
        <v>0</v>
      </c>
      <c r="M40"/>
    </row>
    <row r="41" spans="1:13" ht="18.75" customHeight="1">
      <c r="A41" s="36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aca="true" t="shared" si="11" ref="L41:L50">SUM(B41:K41)</f>
        <v>0</v>
      </c>
      <c r="M41"/>
    </row>
    <row r="42" spans="1:13" ht="18.75" customHeight="1">
      <c r="A42" s="36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3" ht="18.75" customHeight="1">
      <c r="A44" s="36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f t="shared" si="11"/>
        <v>0</v>
      </c>
      <c r="M44"/>
    </row>
    <row r="45" spans="1:13" ht="18.75" customHeight="1">
      <c r="A45" s="36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9">
        <f t="shared" si="11"/>
        <v>0</v>
      </c>
      <c r="M45"/>
    </row>
    <row r="46" spans="1:12" ht="18.75" customHeight="1">
      <c r="A46" s="36" t="s">
        <v>42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6" t="s">
        <v>43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6" t="s">
        <v>79</v>
      </c>
      <c r="B48" s="37">
        <v>-2757.34</v>
      </c>
      <c r="C48" s="37">
        <v>-2228.73</v>
      </c>
      <c r="D48" s="37">
        <v>-7243.39</v>
      </c>
      <c r="E48" s="37">
        <v>-5886.14</v>
      </c>
      <c r="F48" s="37">
        <v>-6371.89</v>
      </c>
      <c r="G48" s="37">
        <v>-3571.69</v>
      </c>
      <c r="H48" s="37">
        <v>-2043.01</v>
      </c>
      <c r="I48" s="37">
        <v>-2571.62</v>
      </c>
      <c r="J48" s="37">
        <v>-3114.51</v>
      </c>
      <c r="K48" s="37">
        <v>-3857.42</v>
      </c>
      <c r="L48" s="37">
        <f t="shared" si="11"/>
        <v>-39645.73999999999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80</v>
      </c>
      <c r="B50" s="37">
        <v>6046.06</v>
      </c>
      <c r="C50" s="37">
        <v>2064.67</v>
      </c>
      <c r="D50" s="37">
        <v>14229.28</v>
      </c>
      <c r="E50" s="37">
        <v>4327.05</v>
      </c>
      <c r="F50" s="37">
        <v>4029.52</v>
      </c>
      <c r="G50" s="37">
        <v>4309.82</v>
      </c>
      <c r="H50" s="37">
        <v>0</v>
      </c>
      <c r="I50" s="37">
        <v>6065.58</v>
      </c>
      <c r="J50" s="37">
        <v>14268.24</v>
      </c>
      <c r="K50" s="37">
        <v>4000.46</v>
      </c>
      <c r="L50" s="37">
        <f t="shared" si="11"/>
        <v>59340.68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44</v>
      </c>
      <c r="B52" s="40">
        <f>IF(B18+B31+B44+B53&lt;0,0,B18+B31+B53)</f>
        <v>478806.5800000001</v>
      </c>
      <c r="C52" s="40">
        <f aca="true" t="shared" si="12" ref="C52:K52">IF(C18+C31+C44+C53&lt;0,0,C18+C31+C53)</f>
        <v>392061.7800000001</v>
      </c>
      <c r="D52" s="40">
        <f t="shared" si="12"/>
        <v>1293160.33</v>
      </c>
      <c r="E52" s="40">
        <f t="shared" si="12"/>
        <v>1047719.2400000003</v>
      </c>
      <c r="F52" s="40">
        <f t="shared" si="12"/>
        <v>1147320.7499999998</v>
      </c>
      <c r="G52" s="40">
        <f t="shared" si="12"/>
        <v>635335.97</v>
      </c>
      <c r="H52" s="40">
        <f t="shared" si="12"/>
        <v>357218.74999999994</v>
      </c>
      <c r="I52" s="40">
        <f t="shared" si="12"/>
        <v>462405.68</v>
      </c>
      <c r="J52" s="40">
        <f t="shared" si="12"/>
        <v>574553.1599999999</v>
      </c>
      <c r="K52" s="40">
        <f t="shared" si="12"/>
        <v>681021.74</v>
      </c>
      <c r="L52" s="41">
        <f>SUM(B52:K52)</f>
        <v>7069603.98</v>
      </c>
      <c r="M52" s="52"/>
    </row>
    <row r="53" spans="1:12" ht="18.75" customHeight="1">
      <c r="A53" s="26" t="s">
        <v>45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7">
        <f>SUM(C53:K53)</f>
        <v>0</v>
      </c>
    </row>
    <row r="54" spans="1:13" ht="18.75" customHeight="1">
      <c r="A54" s="26" t="s">
        <v>46</v>
      </c>
      <c r="B54" s="32">
        <f>IF(B18+B31+B44+B53&gt;0,0,B18+B31+B53)</f>
        <v>0</v>
      </c>
      <c r="C54" s="32">
        <f aca="true" t="shared" si="13" ref="C54:K54">IF(C18+C31+C44+C53&gt;0,0,C18+C31+C53)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47</v>
      </c>
      <c r="B58" s="40">
        <f>SUM(B59:B72)</f>
        <v>478806.58</v>
      </c>
      <c r="C58" s="40">
        <f aca="true" t="shared" si="14" ref="C58:J58">SUM(C59:C70)</f>
        <v>392061.79000000004</v>
      </c>
      <c r="D58" s="40">
        <f t="shared" si="14"/>
        <v>1293160.33</v>
      </c>
      <c r="E58" s="40">
        <f t="shared" si="14"/>
        <v>1047719.23</v>
      </c>
      <c r="F58" s="40">
        <f t="shared" si="14"/>
        <v>1147320.74</v>
      </c>
      <c r="G58" s="40">
        <f t="shared" si="14"/>
        <v>635335.97</v>
      </c>
      <c r="H58" s="40">
        <f t="shared" si="14"/>
        <v>357218.74</v>
      </c>
      <c r="I58" s="40">
        <f>SUM(I59:I73)</f>
        <v>462405.68</v>
      </c>
      <c r="J58" s="40">
        <f t="shared" si="14"/>
        <v>574553.16</v>
      </c>
      <c r="K58" s="40">
        <f>SUM(K59:K72)</f>
        <v>681021.74</v>
      </c>
      <c r="L58" s="45">
        <f>SUM(B58:K58)</f>
        <v>7069603.96</v>
      </c>
      <c r="M58" s="39"/>
    </row>
    <row r="59" spans="1:13" ht="18.75" customHeight="1">
      <c r="A59" s="46" t="s">
        <v>48</v>
      </c>
      <c r="B59" s="47">
        <v>478806.58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478806.58</v>
      </c>
      <c r="M59" s="39"/>
    </row>
    <row r="60" spans="1:12" ht="18.75" customHeight="1">
      <c r="A60" s="46" t="s">
        <v>58</v>
      </c>
      <c r="B60" s="17">
        <v>0</v>
      </c>
      <c r="C60" s="47">
        <v>342238.38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342238.38</v>
      </c>
    </row>
    <row r="61" spans="1:12" ht="18.75" customHeight="1">
      <c r="A61" s="46" t="s">
        <v>59</v>
      </c>
      <c r="B61" s="17">
        <v>0</v>
      </c>
      <c r="C61" s="47">
        <v>49823.41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49823.41</v>
      </c>
    </row>
    <row r="62" spans="1:12" ht="18.75" customHeight="1">
      <c r="A62" s="46" t="s">
        <v>49</v>
      </c>
      <c r="B62" s="17">
        <v>0</v>
      </c>
      <c r="C62" s="17">
        <v>0</v>
      </c>
      <c r="D62" s="47">
        <v>1293160.33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1293160.33</v>
      </c>
    </row>
    <row r="63" spans="1:12" ht="18.75" customHeight="1">
      <c r="A63" s="46" t="s">
        <v>50</v>
      </c>
      <c r="B63" s="17">
        <v>0</v>
      </c>
      <c r="C63" s="17">
        <v>0</v>
      </c>
      <c r="D63" s="17">
        <v>0</v>
      </c>
      <c r="E63" s="47">
        <v>1047719.23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1047719.23</v>
      </c>
    </row>
    <row r="64" spans="1:12" ht="18.75" customHeight="1">
      <c r="A64" s="46" t="s">
        <v>51</v>
      </c>
      <c r="B64" s="17">
        <v>0</v>
      </c>
      <c r="C64" s="17">
        <v>0</v>
      </c>
      <c r="D64" s="17">
        <v>0</v>
      </c>
      <c r="E64" s="17">
        <v>0</v>
      </c>
      <c r="F64" s="47">
        <v>1147320.74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1147320.74</v>
      </c>
    </row>
    <row r="65" spans="1:12" ht="18.75" customHeight="1">
      <c r="A65" s="46" t="s">
        <v>52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635335.97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635335.97</v>
      </c>
    </row>
    <row r="66" spans="1:12" ht="18.75" customHeight="1">
      <c r="A66" s="46" t="s">
        <v>53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357218.74</v>
      </c>
      <c r="I66" s="17">
        <v>0</v>
      </c>
      <c r="J66" s="17">
        <v>0</v>
      </c>
      <c r="K66" s="17">
        <v>0</v>
      </c>
      <c r="L66" s="45">
        <f t="shared" si="15"/>
        <v>357218.74</v>
      </c>
    </row>
    <row r="67" spans="1:12" ht="18.75" customHeight="1">
      <c r="A67" s="46" t="s">
        <v>54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574553.16</v>
      </c>
      <c r="K68" s="17">
        <v>0</v>
      </c>
      <c r="L68" s="45">
        <f t="shared" si="15"/>
        <v>574553.16</v>
      </c>
    </row>
    <row r="69" spans="1:12" ht="18.75" customHeight="1">
      <c r="A69" s="46" t="s">
        <v>66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380472.61</v>
      </c>
      <c r="L69" s="45">
        <f t="shared" si="15"/>
        <v>380472.61</v>
      </c>
    </row>
    <row r="70" spans="1:12" ht="18.75" customHeight="1">
      <c r="A70" s="46" t="s">
        <v>67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300549.13</v>
      </c>
      <c r="L70" s="45">
        <f t="shared" si="15"/>
        <v>300549.13</v>
      </c>
    </row>
    <row r="71" spans="1:12" ht="18.75" customHeight="1">
      <c r="A71" s="46" t="s">
        <v>68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69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82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462405.68</v>
      </c>
      <c r="J73" s="51">
        <v>0</v>
      </c>
      <c r="K73" s="51">
        <v>0</v>
      </c>
      <c r="L73" s="50">
        <f>SUM(B73:K73)</f>
        <v>462405.68</v>
      </c>
    </row>
    <row r="74" spans="1:12" ht="18" customHeight="1">
      <c r="A74" s="62" t="s">
        <v>81</v>
      </c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63"/>
      <c r="I75"/>
      <c r="K75"/>
    </row>
    <row r="76" spans="10:11" ht="14.25"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2022-02-23T17:29:49Z</dcterms:modified>
  <cp:category/>
  <cp:version/>
  <cp:contentType/>
  <cp:contentStatus/>
</cp:coreProperties>
</file>