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<sst xmlns="http://schemas.openxmlformats.org/spreadsheetml/2006/main" count="89" uniqueCount="86">
  <si>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</si>
  <si>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</si>
  <si>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</si>
  <si>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</si>
  <si>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</si>
  <si>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</si>
  <si>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</si>
  <si>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</si>
  <si>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</si>
  <si>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</si>
  <si>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</si>
  <si>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</si>
  <si>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</si>
  <si>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</si>
  <si>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</si>
  <si>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</si>
  <si>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</si>
  <si>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</si>
  <si>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</si>
  <si>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</si>
  <si>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</si>
  <si>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</si>
  <si>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</si>
  <si>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</si>
  <si>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</si>
  <si>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</si>
  <si>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</si>
  <si>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</si>
  <si>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</si>
  <si>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</si>
  <si>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</si>
  <si>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</si>
  <si>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</si>
  <si>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</si>
  <si>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</si>
  <si>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</si>
  <si>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</si>
  <si>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</si>
  <si>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</si>
  <si>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</si>
  <si>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</si>
  <si>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</si>
  <si>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</si>
  <si>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</si>
  <si>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</si>
  <si>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</si>
  <si>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</si>
  <si>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</si>
  <si>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</si>
  <si>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</si>
  <si>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</si>
  <si>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</si>
  <si>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</si>
  <si>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</si>
  <si>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</si>
  <si>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</si>
  <si>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</si>
  <si>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</si>
  <si>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</si>
  <si>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</si>
  <si>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</si>
  <si>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</si>
  <si>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</si>
  <si>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</si>
  <si>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</si>
  <si>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</si>
  <si>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</si>
  <si>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</si>
  <si>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</si>
  <si>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</si>
  <si>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</si>
  <si>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</si>
  <si>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</si>
  <si>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</si>
  <si>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</si>
  <si>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</si>
  <si>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</si>
  <si>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</si>
  <si>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</si>
  <si>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</si>
  <si>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</si>
  <si>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</si>
  <si>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</si>
  <si>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20/12/22 - VENCIMENTO 27/12/22</t>
  </si>
  <si>
    <t>5.3. Revisão de Remuneração pelo Transporte Coletivo (1)</t>
  </si>
  <si>
    <t xml:space="preserve">           (1) Revisão de passageiros transportados, de fator de transição e de ar-condicionado, mês de novembro/22. Total de 1.182.431 passageiros.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</si>
</sst>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368417</v>
      </c>
      <c r="C7" s="9">
        <f t="shared" si="0"/>
        <v>257472</v>
      </c>
      <c r="D7" s="9">
        <f t="shared" si="0"/>
        <v>262986</v>
      </c>
      <c r="E7" s="9">
        <f t="shared" si="0"/>
        <v>65132</v>
      </c>
      <c r="F7" s="9">
        <f t="shared" si="0"/>
        <v>216457</v>
      </c>
      <c r="G7" s="9">
        <f t="shared" si="0"/>
        <v>347236</v>
      </c>
      <c r="H7" s="9">
        <f t="shared" si="0"/>
        <v>39779</v>
      </c>
      <c r="I7" s="9">
        <f t="shared" si="0"/>
        <v>267792</v>
      </c>
      <c r="J7" s="9">
        <f t="shared" si="0"/>
        <v>213858</v>
      </c>
      <c r="K7" s="9">
        <f t="shared" si="0"/>
        <v>336977</v>
      </c>
      <c r="L7" s="9">
        <f t="shared" si="0"/>
        <v>255184</v>
      </c>
      <c r="M7" s="9">
        <f t="shared" si="0"/>
        <v>124452</v>
      </c>
      <c r="N7" s="9">
        <f t="shared" si="0"/>
        <v>80492</v>
      </c>
      <c r="O7" s="9">
        <f t="shared" si="0"/>
        <v>2836234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14616</v>
      </c>
      <c r="C8" s="11">
        <f t="shared" si="1"/>
        <v>14996</v>
      </c>
      <c r="D8" s="11">
        <f t="shared" si="1"/>
        <v>12395</v>
      </c>
      <c r="E8" s="11">
        <f t="shared" si="1"/>
        <v>2760</v>
      </c>
      <c r="F8" s="11">
        <f t="shared" si="1"/>
        <v>9011</v>
      </c>
      <c r="G8" s="11">
        <f t="shared" si="1"/>
        <v>13066</v>
      </c>
      <c r="H8" s="11">
        <f t="shared" si="1"/>
        <v>2262</v>
      </c>
      <c r="I8" s="11">
        <f t="shared" si="1"/>
        <v>17649</v>
      </c>
      <c r="J8" s="11">
        <f t="shared" si="1"/>
        <v>11481</v>
      </c>
      <c r="K8" s="11">
        <f t="shared" si="1"/>
        <v>9851</v>
      </c>
      <c r="L8" s="11">
        <f t="shared" si="1"/>
        <v>8098</v>
      </c>
      <c r="M8" s="11">
        <f t="shared" si="1"/>
        <v>6147</v>
      </c>
      <c r="N8" s="11">
        <f t="shared" si="1"/>
        <v>4812</v>
      </c>
      <c r="O8" s="11">
        <f t="shared" si="1"/>
        <v>127144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14616</v>
      </c>
      <c r="C9" s="11">
        <v>14996</v>
      </c>
      <c r="D9" s="11">
        <v>12395</v>
      </c>
      <c r="E9" s="11">
        <v>2760</v>
      </c>
      <c r="F9" s="11">
        <v>9011</v>
      </c>
      <c r="G9" s="11">
        <v>13066</v>
      </c>
      <c r="H9" s="11">
        <v>2262</v>
      </c>
      <c r="I9" s="11">
        <v>17649</v>
      </c>
      <c r="J9" s="11">
        <v>11481</v>
      </c>
      <c r="K9" s="11">
        <v>9843</v>
      </c>
      <c r="L9" s="11">
        <v>8098</v>
      </c>
      <c r="M9" s="11">
        <v>6138</v>
      </c>
      <c r="N9" s="11">
        <v>4797</v>
      </c>
      <c r="O9" s="11">
        <f>SUM(B9:N9)</f>
        <v>127112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8</v>
      </c>
      <c r="L10" s="13">
        <v>0</v>
      </c>
      <c r="M10" s="13">
        <v>9</v>
      </c>
      <c r="N10" s="13">
        <v>15</v>
      </c>
      <c r="O10" s="11">
        <f>SUM(B10:N10)</f>
        <v>32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353801</v>
      </c>
      <c r="C11" s="13">
        <v>242476</v>
      </c>
      <c r="D11" s="13">
        <v>250591</v>
      </c>
      <c r="E11" s="13">
        <v>62372</v>
      </c>
      <c r="F11" s="13">
        <v>207446</v>
      </c>
      <c r="G11" s="13">
        <v>334170</v>
      </c>
      <c r="H11" s="13">
        <v>37517</v>
      </c>
      <c r="I11" s="13">
        <v>250143</v>
      </c>
      <c r="J11" s="13">
        <v>202377</v>
      </c>
      <c r="K11" s="13">
        <v>327126</v>
      </c>
      <c r="L11" s="13">
        <v>247086</v>
      </c>
      <c r="M11" s="13">
        <v>118305</v>
      </c>
      <c r="N11" s="13">
        <v>75680</v>
      </c>
      <c r="O11" s="11">
        <f>SUM(B11:N11)</f>
        <v>2709090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25699</v>
      </c>
      <c r="C12" s="13">
        <v>23508</v>
      </c>
      <c r="D12" s="13">
        <v>18470</v>
      </c>
      <c r="E12" s="13">
        <v>6766</v>
      </c>
      <c r="F12" s="13">
        <v>19310</v>
      </c>
      <c r="G12" s="13">
        <v>34006</v>
      </c>
      <c r="H12" s="13">
        <v>4159</v>
      </c>
      <c r="I12" s="13">
        <v>24624</v>
      </c>
      <c r="J12" s="13">
        <v>17198</v>
      </c>
      <c r="K12" s="13">
        <v>22122</v>
      </c>
      <c r="L12" s="13">
        <v>16380</v>
      </c>
      <c r="M12" s="13">
        <v>6177</v>
      </c>
      <c r="N12" s="13">
        <v>3256</v>
      </c>
      <c r="O12" s="11">
        <f>SUM(B12:N12)</f>
        <v>221675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328102</v>
      </c>
      <c r="C13" s="15">
        <f t="shared" si="2"/>
        <v>218968</v>
      </c>
      <c r="D13" s="15">
        <f t="shared" si="2"/>
        <v>232121</v>
      </c>
      <c r="E13" s="15">
        <f t="shared" si="2"/>
        <v>55606</v>
      </c>
      <c r="F13" s="15">
        <f t="shared" si="2"/>
        <v>188136</v>
      </c>
      <c r="G13" s="15">
        <f t="shared" si="2"/>
        <v>300164</v>
      </c>
      <c r="H13" s="15">
        <f t="shared" si="2"/>
        <v>33358</v>
      </c>
      <c r="I13" s="15">
        <f t="shared" si="2"/>
        <v>225519</v>
      </c>
      <c r="J13" s="15">
        <f t="shared" si="2"/>
        <v>185179</v>
      </c>
      <c r="K13" s="15">
        <f t="shared" si="2"/>
        <v>305004</v>
      </c>
      <c r="L13" s="15">
        <f t="shared" si="2"/>
        <v>230706</v>
      </c>
      <c r="M13" s="15">
        <f t="shared" si="2"/>
        <v>112128</v>
      </c>
      <c r="N13" s="15">
        <f t="shared" si="2"/>
        <v>72424</v>
      </c>
      <c r="O13" s="11">
        <f>SUM(B13:N13)</f>
        <v>2487415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1.19778982027355</v>
      </c>
      <c r="C18" s="19">
        <v>1.258320871940872</v>
      </c>
      <c r="D18" s="19">
        <v>1.253289542090666</v>
      </c>
      <c r="E18" s="19">
        <v>0.883491641057065</v>
      </c>
      <c r="F18" s="19">
        <v>1.365891140361714</v>
      </c>
      <c r="G18" s="19">
        <v>1.464210799917074</v>
      </c>
      <c r="H18" s="19">
        <v>1.6686832842885</v>
      </c>
      <c r="I18" s="19">
        <v>1.240822915327297</v>
      </c>
      <c r="J18" s="19">
        <v>1.338094289598039</v>
      </c>
      <c r="K18" s="19">
        <v>1.14985758844873</v>
      </c>
      <c r="L18" s="19">
        <v>1.226054627407109</v>
      </c>
      <c r="M18" s="19">
        <v>1.246987512549598</v>
      </c>
      <c r="N18" s="19">
        <v>1.103928631843538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1427964.19</v>
      </c>
      <c r="C20" s="24">
        <f t="shared" si="3"/>
        <v>1058413.1500000001</v>
      </c>
      <c r="D20" s="24">
        <f t="shared" si="3"/>
        <v>938897.0700000001</v>
      </c>
      <c r="E20" s="24">
        <f t="shared" si="3"/>
        <v>284964.26999999996</v>
      </c>
      <c r="F20" s="24">
        <f t="shared" si="3"/>
        <v>968063.46</v>
      </c>
      <c r="G20" s="24">
        <f t="shared" si="3"/>
        <v>1391826.71</v>
      </c>
      <c r="H20" s="24">
        <f t="shared" si="3"/>
        <v>241223.97999999998</v>
      </c>
      <c r="I20" s="24">
        <f t="shared" si="3"/>
        <v>1093243.3699999999</v>
      </c>
      <c r="J20" s="24">
        <f t="shared" si="3"/>
        <v>931386.5999999999</v>
      </c>
      <c r="K20" s="24">
        <f t="shared" si="3"/>
        <v>1213442</v>
      </c>
      <c r="L20" s="24">
        <f t="shared" si="3"/>
        <v>1121018.3299999996</v>
      </c>
      <c r="M20" s="24">
        <f t="shared" si="3"/>
        <v>642878.77</v>
      </c>
      <c r="N20" s="24">
        <f t="shared" si="3"/>
        <v>329156.93</v>
      </c>
      <c r="O20" s="24">
        <f>O21+O22+O23+O24+O25+O26+O27+O28+O29</f>
        <v>11642478.829999998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1081819.68</v>
      </c>
      <c r="C21" s="28">
        <f t="shared" si="4"/>
        <v>781041.31</v>
      </c>
      <c r="D21" s="28">
        <f t="shared" si="4"/>
        <v>699647.95</v>
      </c>
      <c r="E21" s="28">
        <f t="shared" si="4"/>
        <v>296018.43</v>
      </c>
      <c r="F21" s="28">
        <f t="shared" si="4"/>
        <v>667466.81</v>
      </c>
      <c r="G21" s="28">
        <f t="shared" si="4"/>
        <v>881007.18</v>
      </c>
      <c r="H21" s="28">
        <f t="shared" si="4"/>
        <v>135507.16</v>
      </c>
      <c r="I21" s="28">
        <f t="shared" si="4"/>
        <v>806616.28</v>
      </c>
      <c r="J21" s="28">
        <f t="shared" si="4"/>
        <v>647904.2</v>
      </c>
      <c r="K21" s="28">
        <f t="shared" si="4"/>
        <v>965001.03</v>
      </c>
      <c r="L21" s="28">
        <f t="shared" si="4"/>
        <v>832078.47</v>
      </c>
      <c r="M21" s="28">
        <f t="shared" si="4"/>
        <v>468263.1</v>
      </c>
      <c r="N21" s="28">
        <f t="shared" si="4"/>
        <v>273568.16</v>
      </c>
      <c r="O21" s="28">
        <f aca="true" t="shared" si="5" ref="O21:O29">SUM(B21:N21)</f>
        <v>8535939.76</v>
      </c>
    </row>
    <row r="22" spans="1:23" ht="18.75" customHeight="1">
      <c r="A22" s="26" t="s">
        <v>33</v>
      </c>
      <c r="B22" s="28">
        <f>IF(B18&lt;&gt;0,ROUND((B18-1)*B21,2),0)</f>
        <v>213972.92</v>
      </c>
      <c r="C22" s="28">
        <f aca="true" t="shared" si="6" ref="C22:N22">IF(C18&lt;&gt;0,ROUND((C18-1)*C21,2),0)</f>
        <v>201759.27</v>
      </c>
      <c r="D22" s="28">
        <f t="shared" si="6"/>
        <v>177213.51</v>
      </c>
      <c r="E22" s="28">
        <f t="shared" si="6"/>
        <v>-34488.62</v>
      </c>
      <c r="F22" s="28">
        <f t="shared" si="6"/>
        <v>244220.19</v>
      </c>
      <c r="G22" s="28">
        <f t="shared" si="6"/>
        <v>408973.05</v>
      </c>
      <c r="H22" s="28">
        <f t="shared" si="6"/>
        <v>90611.37</v>
      </c>
      <c r="I22" s="28">
        <f t="shared" si="6"/>
        <v>194251.68</v>
      </c>
      <c r="J22" s="28">
        <f t="shared" si="6"/>
        <v>219052.71</v>
      </c>
      <c r="K22" s="28">
        <f t="shared" si="6"/>
        <v>144612.73</v>
      </c>
      <c r="L22" s="28">
        <f t="shared" si="6"/>
        <v>188095.19</v>
      </c>
      <c r="M22" s="28">
        <f t="shared" si="6"/>
        <v>115655.14</v>
      </c>
      <c r="N22" s="28">
        <f t="shared" si="6"/>
        <v>28431.56</v>
      </c>
      <c r="O22" s="28">
        <f t="shared" si="5"/>
        <v>2192360.6999999997</v>
      </c>
      <c r="W22" s="51"/>
    </row>
    <row r="23" spans="1:15" ht="18.75" customHeight="1">
      <c r="A23" s="26" t="s">
        <v>34</v>
      </c>
      <c r="B23" s="28">
        <v>66612.14</v>
      </c>
      <c r="C23" s="28">
        <v>46544.14</v>
      </c>
      <c r="D23" s="28">
        <v>31712.93</v>
      </c>
      <c r="E23" s="28">
        <v>12304.38</v>
      </c>
      <c r="F23" s="28">
        <v>35844.36</v>
      </c>
      <c r="G23" s="28">
        <v>56139.77</v>
      </c>
      <c r="H23" s="28">
        <v>6651.74</v>
      </c>
      <c r="I23" s="28">
        <v>47100.35</v>
      </c>
      <c r="J23" s="28">
        <v>40443.28</v>
      </c>
      <c r="K23" s="28">
        <v>59062.54</v>
      </c>
      <c r="L23" s="28">
        <v>56460.14</v>
      </c>
      <c r="M23" s="28">
        <v>27297.16</v>
      </c>
      <c r="N23" s="28">
        <v>16395.64</v>
      </c>
      <c r="O23" s="28">
        <f t="shared" si="5"/>
        <v>502568.56999999995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1729.43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25941.45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67</v>
      </c>
      <c r="B26" s="28">
        <v>1078.56</v>
      </c>
      <c r="C26" s="28">
        <v>815.43</v>
      </c>
      <c r="D26" s="28">
        <v>713.83</v>
      </c>
      <c r="E26" s="28">
        <v>216.23</v>
      </c>
      <c r="F26" s="28">
        <v>739.88</v>
      </c>
      <c r="G26" s="28">
        <v>1062.93</v>
      </c>
      <c r="H26" s="28">
        <v>182.36</v>
      </c>
      <c r="I26" s="28">
        <v>828.46</v>
      </c>
      <c r="J26" s="28">
        <v>713.83</v>
      </c>
      <c r="K26" s="28">
        <v>922.24</v>
      </c>
      <c r="L26" s="28">
        <v>851.9</v>
      </c>
      <c r="M26" s="28">
        <v>484.57</v>
      </c>
      <c r="N26" s="28">
        <v>250.12</v>
      </c>
      <c r="O26" s="28">
        <f t="shared" si="5"/>
        <v>8860.34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954.64</v>
      </c>
      <c r="C27" s="28">
        <v>710.8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661.21</v>
      </c>
      <c r="J27" s="28">
        <v>619.49</v>
      </c>
      <c r="K27" s="28">
        <v>812.51</v>
      </c>
      <c r="L27" s="28">
        <v>721.24</v>
      </c>
      <c r="M27" s="28">
        <v>408.2</v>
      </c>
      <c r="N27" s="28">
        <v>213.88</v>
      </c>
      <c r="O27" s="28">
        <f t="shared" si="5"/>
        <v>7544.7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-56995.62</v>
      </c>
      <c r="C31" s="28">
        <f aca="true" t="shared" si="7" ref="C31:O31">+C32+C34+C47+C48+C49+C54-C55</f>
        <v>237531.82000000004</v>
      </c>
      <c r="D31" s="28">
        <f t="shared" si="7"/>
        <v>-62684.78</v>
      </c>
      <c r="E31" s="28">
        <f t="shared" si="7"/>
        <v>1973.33</v>
      </c>
      <c r="F31" s="28">
        <f t="shared" si="7"/>
        <v>-24700.21</v>
      </c>
      <c r="G31" s="28">
        <f t="shared" si="7"/>
        <v>-60025.340000000004</v>
      </c>
      <c r="H31" s="28">
        <f t="shared" si="7"/>
        <v>-205.73999999999796</v>
      </c>
      <c r="I31" s="28">
        <f t="shared" si="7"/>
        <v>78238.67</v>
      </c>
      <c r="J31" s="28">
        <f t="shared" si="7"/>
        <v>-54808.47</v>
      </c>
      <c r="K31" s="28">
        <f t="shared" si="7"/>
        <v>-24565.579999999998</v>
      </c>
      <c r="L31" s="28">
        <f t="shared" si="7"/>
        <v>-32554.7</v>
      </c>
      <c r="M31" s="28">
        <f t="shared" si="7"/>
        <v>-27800.45</v>
      </c>
      <c r="N31" s="28">
        <f t="shared" si="7"/>
        <v>-21904.14</v>
      </c>
      <c r="O31" s="28">
        <f t="shared" si="7"/>
        <v>-48501.21000000008</v>
      </c>
    </row>
    <row r="32" spans="1:15" ht="18.75" customHeight="1">
      <c r="A32" s="26" t="s">
        <v>38</v>
      </c>
      <c r="B32" s="29">
        <f>+B33</f>
        <v>-64310.4</v>
      </c>
      <c r="C32" s="29">
        <f>+C33</f>
        <v>-65982.4</v>
      </c>
      <c r="D32" s="29">
        <f aca="true" t="shared" si="8" ref="D32:O32">+D33</f>
        <v>-54538</v>
      </c>
      <c r="E32" s="29">
        <f t="shared" si="8"/>
        <v>-12144</v>
      </c>
      <c r="F32" s="29">
        <f t="shared" si="8"/>
        <v>-39648.4</v>
      </c>
      <c r="G32" s="29">
        <f t="shared" si="8"/>
        <v>-57490.4</v>
      </c>
      <c r="H32" s="29">
        <f t="shared" si="8"/>
        <v>-9952.8</v>
      </c>
      <c r="I32" s="29">
        <f t="shared" si="8"/>
        <v>-77655.6</v>
      </c>
      <c r="J32" s="29">
        <f t="shared" si="8"/>
        <v>-50516.4</v>
      </c>
      <c r="K32" s="29">
        <f t="shared" si="8"/>
        <v>-43309.2</v>
      </c>
      <c r="L32" s="29">
        <f t="shared" si="8"/>
        <v>-35631.2</v>
      </c>
      <c r="M32" s="29">
        <f t="shared" si="8"/>
        <v>-27007.2</v>
      </c>
      <c r="N32" s="29">
        <f t="shared" si="8"/>
        <v>-21106.8</v>
      </c>
      <c r="O32" s="29">
        <f t="shared" si="8"/>
        <v>-559292.8</v>
      </c>
    </row>
    <row r="33" spans="1:26" ht="18.75" customHeight="1">
      <c r="A33" s="27" t="s">
        <v>39</v>
      </c>
      <c r="B33" s="16">
        <f>ROUND((-B9)*$G$3,2)</f>
        <v>-64310.4</v>
      </c>
      <c r="C33" s="16">
        <f aca="true" t="shared" si="9" ref="C33:N33">ROUND((-C9)*$G$3,2)</f>
        <v>-65982.4</v>
      </c>
      <c r="D33" s="16">
        <f t="shared" si="9"/>
        <v>-54538</v>
      </c>
      <c r="E33" s="16">
        <f t="shared" si="9"/>
        <v>-12144</v>
      </c>
      <c r="F33" s="16">
        <f t="shared" si="9"/>
        <v>-39648.4</v>
      </c>
      <c r="G33" s="16">
        <f t="shared" si="9"/>
        <v>-57490.4</v>
      </c>
      <c r="H33" s="16">
        <f t="shared" si="9"/>
        <v>-9952.8</v>
      </c>
      <c r="I33" s="16">
        <f t="shared" si="9"/>
        <v>-77655.6</v>
      </c>
      <c r="J33" s="16">
        <f t="shared" si="9"/>
        <v>-50516.4</v>
      </c>
      <c r="K33" s="16">
        <f t="shared" si="9"/>
        <v>-43309.2</v>
      </c>
      <c r="L33" s="16">
        <f t="shared" si="9"/>
        <v>-35631.2</v>
      </c>
      <c r="M33" s="16">
        <f t="shared" si="9"/>
        <v>-27007.2</v>
      </c>
      <c r="N33" s="16">
        <f t="shared" si="9"/>
        <v>-21106.8</v>
      </c>
      <c r="O33" s="30">
        <f aca="true" t="shared" si="10" ref="O33:O55">SUM(B33:N33)</f>
        <v>-559292.8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-5997.46</v>
      </c>
      <c r="C34" s="29">
        <f aca="true" t="shared" si="11" ref="C34:O34">SUM(C35:C45)</f>
        <v>-4534.31</v>
      </c>
      <c r="D34" s="29">
        <f t="shared" si="11"/>
        <v>-3969.33</v>
      </c>
      <c r="E34" s="29">
        <f t="shared" si="11"/>
        <v>-1202.39</v>
      </c>
      <c r="F34" s="29">
        <f t="shared" si="11"/>
        <v>-4114.2</v>
      </c>
      <c r="G34" s="29">
        <f t="shared" si="11"/>
        <v>-5910.54</v>
      </c>
      <c r="H34" s="29">
        <f t="shared" si="11"/>
        <v>-1014.06</v>
      </c>
      <c r="I34" s="29">
        <f t="shared" si="11"/>
        <v>-4606.74</v>
      </c>
      <c r="J34" s="29">
        <f t="shared" si="11"/>
        <v>-3969.33</v>
      </c>
      <c r="K34" s="29">
        <f t="shared" si="11"/>
        <v>-5128.26</v>
      </c>
      <c r="L34" s="29">
        <f t="shared" si="11"/>
        <v>-4737.12</v>
      </c>
      <c r="M34" s="29">
        <f t="shared" si="11"/>
        <v>-2694.51</v>
      </c>
      <c r="N34" s="29">
        <f t="shared" si="11"/>
        <v>-1390.71</v>
      </c>
      <c r="O34" s="29">
        <f t="shared" si="11"/>
        <v>-49268.96000000001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-5997.46</v>
      </c>
      <c r="C43" s="31">
        <v>-4534.31</v>
      </c>
      <c r="D43" s="31">
        <v>-3969.33</v>
      </c>
      <c r="E43" s="31">
        <v>-1202.39</v>
      </c>
      <c r="F43" s="31">
        <v>-4114.2</v>
      </c>
      <c r="G43" s="31">
        <v>-5910.54</v>
      </c>
      <c r="H43" s="31">
        <v>-1014.06</v>
      </c>
      <c r="I43" s="31">
        <v>-4606.74</v>
      </c>
      <c r="J43" s="31">
        <v>-3969.33</v>
      </c>
      <c r="K43" s="31">
        <v>-5128.26</v>
      </c>
      <c r="L43" s="31">
        <v>-4737.12</v>
      </c>
      <c r="M43" s="31">
        <v>-2694.51</v>
      </c>
      <c r="N43" s="31">
        <v>-1390.71</v>
      </c>
      <c r="O43" s="31">
        <f>SUM(B43:N43)</f>
        <v>-49268.96000000001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13312.24</v>
      </c>
      <c r="C47" s="33">
        <v>308048.53</v>
      </c>
      <c r="D47" s="33">
        <v>-4177.45</v>
      </c>
      <c r="E47" s="33">
        <v>15319.72</v>
      </c>
      <c r="F47" s="33">
        <v>19062.39</v>
      </c>
      <c r="G47" s="33">
        <v>3375.6</v>
      </c>
      <c r="H47" s="33">
        <v>10761.12</v>
      </c>
      <c r="I47" s="33">
        <v>160501.01</v>
      </c>
      <c r="J47" s="33">
        <v>-322.74</v>
      </c>
      <c r="K47" s="33">
        <v>23871.88</v>
      </c>
      <c r="L47" s="33">
        <v>7813.62</v>
      </c>
      <c r="M47" s="33">
        <v>1901.26</v>
      </c>
      <c r="N47" s="33">
        <v>593.37</v>
      </c>
      <c r="O47" s="31">
        <f t="shared" si="10"/>
        <v>560060.5499999999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-95448.66</v>
      </c>
      <c r="C50" s="33">
        <v>-94466.9</v>
      </c>
      <c r="D50" s="33">
        <v>-63758.44</v>
      </c>
      <c r="E50" s="33">
        <v>-28677.69</v>
      </c>
      <c r="F50" s="33">
        <v>-83934.78</v>
      </c>
      <c r="G50" s="33">
        <v>-132225.53</v>
      </c>
      <c r="H50" s="33">
        <v>-24340.55</v>
      </c>
      <c r="I50" s="33">
        <v>-96686.14</v>
      </c>
      <c r="J50" s="33">
        <v>-72773.34</v>
      </c>
      <c r="K50" s="33">
        <v>-76973.5</v>
      </c>
      <c r="L50" s="33">
        <v>-69341.45</v>
      </c>
      <c r="M50" s="33">
        <v>-30476.7</v>
      </c>
      <c r="N50" s="33">
        <v>-12972.23</v>
      </c>
      <c r="O50" s="31">
        <f t="shared" si="10"/>
        <v>-882075.9099999998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95448.66</v>
      </c>
      <c r="C51" s="33">
        <v>94466.9</v>
      </c>
      <c r="D51" s="33">
        <v>63758.44</v>
      </c>
      <c r="E51" s="33">
        <v>28677.69</v>
      </c>
      <c r="F51" s="33">
        <v>83934.78</v>
      </c>
      <c r="G51" s="33">
        <v>132225.53</v>
      </c>
      <c r="H51" s="33">
        <v>24340.55</v>
      </c>
      <c r="I51" s="33">
        <v>96686.14</v>
      </c>
      <c r="J51" s="33">
        <v>72773.34</v>
      </c>
      <c r="K51" s="33">
        <v>76973.5</v>
      </c>
      <c r="L51" s="33">
        <v>69341.45</v>
      </c>
      <c r="M51" s="33">
        <v>30476.7</v>
      </c>
      <c r="N51" s="33">
        <v>12972.23</v>
      </c>
      <c r="O51" s="31">
        <f t="shared" si="10"/>
        <v>882075.9099999998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1370968.5699999998</v>
      </c>
      <c r="C53" s="34">
        <f aca="true" t="shared" si="13" ref="C53:N53">+C20+C31</f>
        <v>1295944.9700000002</v>
      </c>
      <c r="D53" s="34">
        <f t="shared" si="13"/>
        <v>876212.29</v>
      </c>
      <c r="E53" s="34">
        <f t="shared" si="13"/>
        <v>286937.6</v>
      </c>
      <c r="F53" s="34">
        <f t="shared" si="13"/>
        <v>943363.25</v>
      </c>
      <c r="G53" s="34">
        <f t="shared" si="13"/>
        <v>1331801.3699999999</v>
      </c>
      <c r="H53" s="34">
        <f t="shared" si="13"/>
        <v>241018.24</v>
      </c>
      <c r="I53" s="34">
        <f t="shared" si="13"/>
        <v>1171482.0399999998</v>
      </c>
      <c r="J53" s="34">
        <f t="shared" si="13"/>
        <v>876578.1299999999</v>
      </c>
      <c r="K53" s="34">
        <f t="shared" si="13"/>
        <v>1188876.42</v>
      </c>
      <c r="L53" s="34">
        <f t="shared" si="13"/>
        <v>1088463.6299999997</v>
      </c>
      <c r="M53" s="34">
        <f t="shared" si="13"/>
        <v>615078.3200000001</v>
      </c>
      <c r="N53" s="34">
        <f t="shared" si="13"/>
        <v>307252.79</v>
      </c>
      <c r="O53" s="34">
        <f>SUM(B53:N53)</f>
        <v>11593977.62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1370968.5699999998</v>
      </c>
      <c r="C59" s="42">
        <f t="shared" si="14"/>
        <v>1295944.98</v>
      </c>
      <c r="D59" s="42">
        <f t="shared" si="14"/>
        <v>876212.29</v>
      </c>
      <c r="E59" s="42">
        <f t="shared" si="14"/>
        <v>286937.6</v>
      </c>
      <c r="F59" s="42">
        <f t="shared" si="14"/>
        <v>943363.25</v>
      </c>
      <c r="G59" s="42">
        <f t="shared" si="14"/>
        <v>1331801.37</v>
      </c>
      <c r="H59" s="42">
        <f t="shared" si="14"/>
        <v>241018.25</v>
      </c>
      <c r="I59" s="42">
        <f t="shared" si="14"/>
        <v>1171482.05</v>
      </c>
      <c r="J59" s="42">
        <f t="shared" si="14"/>
        <v>876578.13</v>
      </c>
      <c r="K59" s="42">
        <f t="shared" si="14"/>
        <v>1188876.42</v>
      </c>
      <c r="L59" s="42">
        <f t="shared" si="14"/>
        <v>1088463.63</v>
      </c>
      <c r="M59" s="42">
        <f t="shared" si="14"/>
        <v>615078.31</v>
      </c>
      <c r="N59" s="42">
        <f t="shared" si="14"/>
        <v>307252.8</v>
      </c>
      <c r="O59" s="34">
        <f t="shared" si="14"/>
        <v>11593977.65</v>
      </c>
      <c r="Q59"/>
    </row>
    <row r="60" spans="1:18" ht="18.75" customHeight="1">
      <c r="A60" s="26" t="s">
        <v>53</v>
      </c>
      <c r="B60" s="42">
        <v>1128369.46</v>
      </c>
      <c r="C60" s="42">
        <v>939730.89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2068100.35</v>
      </c>
      <c r="P60"/>
      <c r="Q60"/>
      <c r="R60" s="41"/>
    </row>
    <row r="61" spans="1:16" ht="18.75" customHeight="1">
      <c r="A61" s="26" t="s">
        <v>54</v>
      </c>
      <c r="B61" s="42">
        <v>242599.11</v>
      </c>
      <c r="C61" s="42">
        <v>356214.09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598813.2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876212.29</v>
      </c>
      <c r="E62" s="43">
        <v>0</v>
      </c>
      <c r="F62" s="43">
        <v>0</v>
      </c>
      <c r="G62" s="43">
        <v>0</v>
      </c>
      <c r="H62" s="42">
        <v>241018.25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1117230.54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286937.6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286937.6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943363.25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943363.25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1331801.37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1331801.37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1171482.05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1171482.05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876578.13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876578.13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1188876.42</v>
      </c>
      <c r="L68" s="29">
        <v>1088463.63</v>
      </c>
      <c r="M68" s="43">
        <v>0</v>
      </c>
      <c r="N68" s="43">
        <v>0</v>
      </c>
      <c r="O68" s="34">
        <f t="shared" si="15"/>
        <v>2277340.05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615078.31</v>
      </c>
      <c r="N69" s="43">
        <v>0</v>
      </c>
      <c r="O69" s="34">
        <f t="shared" si="15"/>
        <v>615078.31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307252.8</v>
      </c>
      <c r="O70" s="46">
        <f t="shared" si="15"/>
        <v>307252.8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 t="s">
        <v>85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2023-01-17T13:40:05Z</dcterms:modified>
  <cp:category/>
  <cp:version/>
  <cp:contentType/>
  <cp:contentStatus/>
</cp:coreProperties>
</file>