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<sst xmlns="http://schemas.openxmlformats.org/spreadsheetml/2006/main" count="83" uniqueCount="82">
  <si>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</si>
  <si>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</si>
  <si>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</si>
  <si>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</si>
  <si>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</si>
  <si>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</si>
  <si>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</si>
  <si>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</si>
  <si>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</si>
  <si>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</si>
  <si>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</si>
  <si>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</si>
  <si>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</si>
  <si>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</si>
  <si>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</si>
  <si>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</si>
  <si>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</si>
  <si>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</si>
  <si>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</si>
  <si>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</si>
  <si>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</si>
  <si>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</si>
  <si>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</si>
  <si>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</si>
  <si>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</si>
  <si>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</si>
  <si>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</si>
  <si>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</si>
  <si>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</si>
  <si>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</si>
  <si>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</si>
  <si>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</si>
  <si>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</si>
  <si>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</si>
  <si>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</si>
  <si>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</si>
  <si>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</si>
  <si>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</si>
  <si>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</si>
  <si>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</si>
  <si>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</si>
  <si>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</si>
  <si>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</si>
  <si>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</si>
  <si>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</si>
  <si>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</si>
  <si>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</si>
  <si>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</si>
  <si>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</si>
  <si>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</si>
  <si>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</si>
  <si>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</si>
  <si>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</si>
  <si>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</si>
  <si>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</si>
  <si>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</si>
  <si>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</si>
  <si>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</si>
  <si>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</si>
  <si>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</si>
  <si>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</si>
  <si>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</si>
  <si>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</si>
  <si>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</si>
  <si>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</si>
  <si>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</si>
  <si>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</si>
  <si>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</si>
  <si>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</si>
  <si>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</si>
  <si>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</si>
  <si>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</si>
  <si>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</si>
  <si>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</si>
  <si>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</si>
  <si>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</si>
  <si>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OPERAÇÃO 09/12/22 - VENCIMENTO 16/12/22</t>
  </si>
  <si>
    <t>4.7. Remuneração Comunicação de dados por chip</t>
  </si>
  <si>
    <t>4.8.Remuneração Manutenção Validadores</t>
  </si>
  <si>
    <t>1.1. Pagantes sem Bilhete Único (1.1.1. + 1.1.2.)</t>
  </si>
  <si>
    <t>5.3. Revisão de Remuneração pelo Transporte Coletivo ¹</t>
  </si>
  <si>
    <t>¹ Valores da 11ª parcela da revisão do período de maio a dezembro/2021, referente ao reajuste de 2021, conforme previsto na cláusula segunda, item 2.2, subitem C, do termo de aditamento assinado em 30/09/2021.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</si>
</sst>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76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47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46</v>
      </c>
      <c r="B4" s="64" t="s">
        <v>45</v>
      </c>
      <c r="C4" s="65"/>
      <c r="D4" s="65"/>
      <c r="E4" s="65"/>
      <c r="F4" s="65"/>
      <c r="G4" s="65"/>
      <c r="H4" s="65"/>
      <c r="I4" s="65"/>
      <c r="J4" s="65"/>
      <c r="K4" s="63" t="s">
        <v>44</v>
      </c>
    </row>
    <row r="5" spans="1:11" ht="43.5" customHeight="1">
      <c r="A5" s="63"/>
      <c r="B5" s="48" t="s">
        <v>57</v>
      </c>
      <c r="C5" s="48" t="s">
        <v>43</v>
      </c>
      <c r="D5" s="49" t="s">
        <v>58</v>
      </c>
      <c r="E5" s="49" t="s">
        <v>59</v>
      </c>
      <c r="F5" s="49" t="s">
        <v>60</v>
      </c>
      <c r="G5" s="48" t="s">
        <v>61</v>
      </c>
      <c r="H5" s="49" t="s">
        <v>58</v>
      </c>
      <c r="I5" s="48" t="s">
        <v>42</v>
      </c>
      <c r="J5" s="48" t="s">
        <v>62</v>
      </c>
      <c r="K5" s="63"/>
    </row>
    <row r="6" spans="1:11" ht="18.75" customHeight="1">
      <c r="A6" s="63"/>
      <c r="B6" s="47" t="s">
        <v>41</v>
      </c>
      <c r="C6" s="47" t="s">
        <v>40</v>
      </c>
      <c r="D6" s="47" t="s">
        <v>39</v>
      </c>
      <c r="E6" s="47" t="s">
        <v>38</v>
      </c>
      <c r="F6" s="47" t="s">
        <v>37</v>
      </c>
      <c r="G6" s="47" t="s">
        <v>36</v>
      </c>
      <c r="H6" s="47" t="s">
        <v>35</v>
      </c>
      <c r="I6" s="47" t="s">
        <v>34</v>
      </c>
      <c r="J6" s="47" t="s">
        <v>33</v>
      </c>
      <c r="K6" s="63"/>
    </row>
    <row r="7" spans="1:14" ht="16.5" customHeight="1">
      <c r="A7" s="13" t="s">
        <v>32</v>
      </c>
      <c r="B7" s="46">
        <f>+B8+B11</f>
        <v>259501</v>
      </c>
      <c r="C7" s="46">
        <f aca="true" t="shared" si="0" ref="C7:J7">+C8+C11</f>
        <v>204235</v>
      </c>
      <c r="D7" s="46">
        <f t="shared" si="0"/>
        <v>260548</v>
      </c>
      <c r="E7" s="46">
        <f t="shared" si="0"/>
        <v>139132</v>
      </c>
      <c r="F7" s="46">
        <f t="shared" si="0"/>
        <v>188397</v>
      </c>
      <c r="G7" s="46">
        <f t="shared" si="0"/>
        <v>183390</v>
      </c>
      <c r="H7" s="46">
        <f t="shared" si="0"/>
        <v>217944</v>
      </c>
      <c r="I7" s="46">
        <f t="shared" si="0"/>
        <v>300688</v>
      </c>
      <c r="J7" s="46">
        <f t="shared" si="0"/>
        <v>91413</v>
      </c>
      <c r="K7" s="38">
        <f aca="true" t="shared" si="1" ref="K7:K13">SUM(B7:J7)</f>
        <v>1845248</v>
      </c>
      <c r="L7" s="45"/>
      <c r="M7"/>
      <c r="N7"/>
    </row>
    <row r="8" spans="1:14" ht="16.5" customHeight="1">
      <c r="A8" s="43" t="s">
        <v>79</v>
      </c>
      <c r="B8" s="44">
        <f aca="true" t="shared" si="2" ref="B8:J8">+B9+B10</f>
        <v>15092</v>
      </c>
      <c r="C8" s="44">
        <f t="shared" si="2"/>
        <v>14457</v>
      </c>
      <c r="D8" s="44">
        <f t="shared" si="2"/>
        <v>14794</v>
      </c>
      <c r="E8" s="44">
        <f t="shared" si="2"/>
        <v>9524</v>
      </c>
      <c r="F8" s="44">
        <f t="shared" si="2"/>
        <v>11148</v>
      </c>
      <c r="G8" s="44">
        <f t="shared" si="2"/>
        <v>6053</v>
      </c>
      <c r="H8" s="44">
        <f t="shared" si="2"/>
        <v>5517</v>
      </c>
      <c r="I8" s="44">
        <f t="shared" si="2"/>
        <v>15856</v>
      </c>
      <c r="J8" s="44">
        <f t="shared" si="2"/>
        <v>2930</v>
      </c>
      <c r="K8" s="38">
        <f t="shared" si="1"/>
        <v>95371</v>
      </c>
      <c r="L8"/>
      <c r="M8"/>
      <c r="N8"/>
    </row>
    <row r="9" spans="1:14" ht="16.5" customHeight="1">
      <c r="A9" s="22" t="s">
        <v>31</v>
      </c>
      <c r="B9" s="44">
        <v>15055</v>
      </c>
      <c r="C9" s="44">
        <v>14452</v>
      </c>
      <c r="D9" s="44">
        <v>14789</v>
      </c>
      <c r="E9" s="44">
        <v>9356</v>
      </c>
      <c r="F9" s="44">
        <v>11138</v>
      </c>
      <c r="G9" s="44">
        <v>6052</v>
      </c>
      <c r="H9" s="44">
        <v>5517</v>
      </c>
      <c r="I9" s="44">
        <v>15809</v>
      </c>
      <c r="J9" s="44">
        <v>2930</v>
      </c>
      <c r="K9" s="38">
        <f t="shared" si="1"/>
        <v>95098</v>
      </c>
      <c r="L9"/>
      <c r="M9"/>
      <c r="N9"/>
    </row>
    <row r="10" spans="1:14" ht="16.5" customHeight="1">
      <c r="A10" s="22" t="s">
        <v>30</v>
      </c>
      <c r="B10" s="44">
        <v>37</v>
      </c>
      <c r="C10" s="44">
        <v>5</v>
      </c>
      <c r="D10" s="44">
        <v>5</v>
      </c>
      <c r="E10" s="44">
        <v>168</v>
      </c>
      <c r="F10" s="44">
        <v>10</v>
      </c>
      <c r="G10" s="44">
        <v>1</v>
      </c>
      <c r="H10" s="44">
        <v>0</v>
      </c>
      <c r="I10" s="44">
        <v>47</v>
      </c>
      <c r="J10" s="44">
        <v>0</v>
      </c>
      <c r="K10" s="38">
        <f t="shared" si="1"/>
        <v>273</v>
      </c>
      <c r="L10"/>
      <c r="M10"/>
      <c r="N10"/>
    </row>
    <row r="11" spans="1:14" ht="16.5" customHeight="1">
      <c r="A11" s="43" t="s">
        <v>66</v>
      </c>
      <c r="B11" s="42">
        <v>244409</v>
      </c>
      <c r="C11" s="42">
        <v>189778</v>
      </c>
      <c r="D11" s="42">
        <v>245754</v>
      </c>
      <c r="E11" s="42">
        <v>129608</v>
      </c>
      <c r="F11" s="42">
        <v>177249</v>
      </c>
      <c r="G11" s="42">
        <v>177337</v>
      </c>
      <c r="H11" s="42">
        <v>212427</v>
      </c>
      <c r="I11" s="42">
        <v>284832</v>
      </c>
      <c r="J11" s="42">
        <v>88483</v>
      </c>
      <c r="K11" s="38">
        <f t="shared" si="1"/>
        <v>1749877</v>
      </c>
      <c r="L11" s="59"/>
      <c r="M11" s="59"/>
      <c r="N11" s="59"/>
    </row>
    <row r="12" spans="1:14" ht="16.5" customHeight="1">
      <c r="A12" s="22" t="s">
        <v>67</v>
      </c>
      <c r="B12" s="42">
        <v>13780</v>
      </c>
      <c r="C12" s="42">
        <v>12128</v>
      </c>
      <c r="D12" s="42">
        <v>15776</v>
      </c>
      <c r="E12" s="42">
        <v>9925</v>
      </c>
      <c r="F12" s="42">
        <v>8864</v>
      </c>
      <c r="G12" s="42">
        <v>8034</v>
      </c>
      <c r="H12" s="42">
        <v>8170</v>
      </c>
      <c r="I12" s="42">
        <v>12335</v>
      </c>
      <c r="J12" s="42">
        <v>3157</v>
      </c>
      <c r="K12" s="38">
        <f t="shared" si="1"/>
        <v>92169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230629</v>
      </c>
      <c r="C13" s="42">
        <f>+C11-C12</f>
        <v>177650</v>
      </c>
      <c r="D13" s="42">
        <f>+D11-D12</f>
        <v>229978</v>
      </c>
      <c r="E13" s="42">
        <f aca="true" t="shared" si="3" ref="E13:J13">+E11-E12</f>
        <v>119683</v>
      </c>
      <c r="F13" s="42">
        <f t="shared" si="3"/>
        <v>168385</v>
      </c>
      <c r="G13" s="42">
        <f t="shared" si="3"/>
        <v>169303</v>
      </c>
      <c r="H13" s="42">
        <f t="shared" si="3"/>
        <v>204257</v>
      </c>
      <c r="I13" s="42">
        <f t="shared" si="3"/>
        <v>272497</v>
      </c>
      <c r="J13" s="42">
        <f t="shared" si="3"/>
        <v>85326</v>
      </c>
      <c r="K13" s="38">
        <f t="shared" si="1"/>
        <v>1657708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29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28</v>
      </c>
      <c r="B18" s="39">
        <v>1.354761202463342</v>
      </c>
      <c r="C18" s="39">
        <v>1.472488133294114</v>
      </c>
      <c r="D18" s="39">
        <v>1.265028574077234</v>
      </c>
      <c r="E18" s="39">
        <v>1.697469139061489</v>
      </c>
      <c r="F18" s="39">
        <v>1.190366422172845</v>
      </c>
      <c r="G18" s="39">
        <v>1.318548822837078</v>
      </c>
      <c r="H18" s="39">
        <v>1.268497404191577</v>
      </c>
      <c r="I18" s="39">
        <v>1.286905056704359</v>
      </c>
      <c r="J18" s="39">
        <v>1.319618975703591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1633186.2699999998</v>
      </c>
      <c r="C20" s="36">
        <f aca="true" t="shared" si="4" ref="C20:J20">SUM(C21:C28)</f>
        <v>1539650.16</v>
      </c>
      <c r="D20" s="36">
        <f t="shared" si="4"/>
        <v>1863190.52</v>
      </c>
      <c r="E20" s="36">
        <f t="shared" si="4"/>
        <v>1163229.1200000003</v>
      </c>
      <c r="F20" s="36">
        <f t="shared" si="4"/>
        <v>1170571.52</v>
      </c>
      <c r="G20" s="36">
        <f t="shared" si="4"/>
        <v>1268001.0399999998</v>
      </c>
      <c r="H20" s="36">
        <f t="shared" si="4"/>
        <v>1164253.62</v>
      </c>
      <c r="I20" s="36">
        <f t="shared" si="4"/>
        <v>1660790.7299999997</v>
      </c>
      <c r="J20" s="36">
        <f t="shared" si="4"/>
        <v>572403.1000000001</v>
      </c>
      <c r="K20" s="36">
        <f aca="true" t="shared" si="5" ref="K20:K28">SUM(B20:J20)</f>
        <v>12035276.08</v>
      </c>
      <c r="L20"/>
      <c r="M20"/>
      <c r="N20"/>
    </row>
    <row r="21" spans="1:14" ht="16.5" customHeight="1">
      <c r="A21" s="35" t="s">
        <v>27</v>
      </c>
      <c r="B21" s="58">
        <f>ROUND((B15+B16)*B7,2)</f>
        <v>1165444.94</v>
      </c>
      <c r="C21" s="58">
        <f>ROUND((C15+C16)*C7,2)</f>
        <v>1007675.07</v>
      </c>
      <c r="D21" s="58">
        <f aca="true" t="shared" si="6" ref="D21:J21">ROUND((D15+D16)*D7,2)</f>
        <v>1425067.29</v>
      </c>
      <c r="E21" s="58">
        <f t="shared" si="6"/>
        <v>661628.31</v>
      </c>
      <c r="F21" s="58">
        <f t="shared" si="6"/>
        <v>948089.06</v>
      </c>
      <c r="G21" s="58">
        <f t="shared" si="6"/>
        <v>932244.73</v>
      </c>
      <c r="H21" s="58">
        <f t="shared" si="6"/>
        <v>882128.34</v>
      </c>
      <c r="I21" s="58">
        <f t="shared" si="6"/>
        <v>1229362.89</v>
      </c>
      <c r="J21" s="58">
        <f t="shared" si="6"/>
        <v>422894.82</v>
      </c>
      <c r="K21" s="30">
        <f t="shared" si="5"/>
        <v>8674535.45</v>
      </c>
      <c r="L21"/>
      <c r="M21"/>
      <c r="N21"/>
    </row>
    <row r="22" spans="1:14" ht="16.5" customHeight="1">
      <c r="A22" s="18" t="s">
        <v>26</v>
      </c>
      <c r="B22" s="30">
        <f aca="true" t="shared" si="7" ref="B22:J22">IF(B18&lt;&gt;0,ROUND((B18-1)*B21,2),0)</f>
        <v>413454.65</v>
      </c>
      <c r="C22" s="30">
        <f t="shared" si="7"/>
        <v>476114.51</v>
      </c>
      <c r="D22" s="30">
        <f t="shared" si="7"/>
        <v>377683.55</v>
      </c>
      <c r="E22" s="30">
        <f t="shared" si="7"/>
        <v>461465.33</v>
      </c>
      <c r="F22" s="30">
        <f t="shared" si="7"/>
        <v>180484.32</v>
      </c>
      <c r="G22" s="30">
        <f t="shared" si="7"/>
        <v>296965.46</v>
      </c>
      <c r="H22" s="30">
        <f t="shared" si="7"/>
        <v>236849.17</v>
      </c>
      <c r="I22" s="30">
        <f t="shared" si="7"/>
        <v>352710.43</v>
      </c>
      <c r="J22" s="30">
        <f t="shared" si="7"/>
        <v>135165.21</v>
      </c>
      <c r="K22" s="30">
        <f t="shared" si="5"/>
        <v>2930892.6300000004</v>
      </c>
      <c r="L22"/>
      <c r="M22"/>
      <c r="N22"/>
    </row>
    <row r="23" spans="1:14" ht="16.5" customHeight="1">
      <c r="A23" s="18" t="s">
        <v>25</v>
      </c>
      <c r="B23" s="30">
        <v>50026.01</v>
      </c>
      <c r="C23" s="30">
        <v>50065.13</v>
      </c>
      <c r="D23" s="30">
        <v>52436.28</v>
      </c>
      <c r="E23" s="30">
        <v>34976.79</v>
      </c>
      <c r="F23" s="30">
        <v>38512.7</v>
      </c>
      <c r="G23" s="30">
        <v>35141.14</v>
      </c>
      <c r="H23" s="30">
        <v>39976.54</v>
      </c>
      <c r="I23" s="30">
        <v>72655.65</v>
      </c>
      <c r="J23" s="30">
        <v>18351.43</v>
      </c>
      <c r="K23" s="30">
        <f t="shared" si="5"/>
        <v>392141.67</v>
      </c>
      <c r="L23"/>
      <c r="M23"/>
      <c r="N23"/>
    </row>
    <row r="24" spans="1:14" ht="16.5" customHeight="1">
      <c r="A24" s="18" t="s">
        <v>24</v>
      </c>
      <c r="B24" s="30">
        <v>1729.43</v>
      </c>
      <c r="C24" s="34">
        <v>3458.86</v>
      </c>
      <c r="D24" s="34">
        <v>5188.29</v>
      </c>
      <c r="E24" s="30">
        <v>3458.86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25941.45</v>
      </c>
      <c r="L24"/>
      <c r="M24"/>
      <c r="N24"/>
    </row>
    <row r="25" spans="1:14" ht="16.5" customHeight="1">
      <c r="A25" s="18" t="s">
        <v>23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-6619.11</v>
      </c>
      <c r="K25" s="30">
        <f t="shared" si="5"/>
        <v>-6619.11</v>
      </c>
      <c r="L25"/>
      <c r="M25"/>
      <c r="N25"/>
    </row>
    <row r="26" spans="1:14" ht="16.5" customHeight="1">
      <c r="A26" s="18" t="s">
        <v>70</v>
      </c>
      <c r="B26" s="30">
        <v>1331.26</v>
      </c>
      <c r="C26" s="30">
        <v>1255.71</v>
      </c>
      <c r="D26" s="30">
        <v>1518.84</v>
      </c>
      <c r="E26" s="30">
        <v>948.3</v>
      </c>
      <c r="F26" s="30">
        <v>953.51</v>
      </c>
      <c r="G26" s="30">
        <v>1034.27</v>
      </c>
      <c r="H26" s="30">
        <v>948.3</v>
      </c>
      <c r="I26" s="30">
        <v>1354.71</v>
      </c>
      <c r="J26" s="30">
        <v>466.33</v>
      </c>
      <c r="K26" s="30">
        <f t="shared" si="5"/>
        <v>9811.230000000001</v>
      </c>
      <c r="L26" s="59"/>
      <c r="M26" s="59"/>
      <c r="N26" s="59"/>
    </row>
    <row r="27" spans="1:14" ht="16.5" customHeight="1">
      <c r="A27" s="18" t="s">
        <v>77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78</v>
      </c>
      <c r="B28" s="30">
        <v>859.89</v>
      </c>
      <c r="C28" s="30">
        <v>790.68</v>
      </c>
      <c r="D28" s="30">
        <v>953.14</v>
      </c>
      <c r="E28" s="30">
        <v>551.98</v>
      </c>
      <c r="F28" s="30">
        <v>576.18</v>
      </c>
      <c r="G28" s="30">
        <v>655.43</v>
      </c>
      <c r="H28" s="30">
        <v>664.26</v>
      </c>
      <c r="I28" s="30">
        <v>953.73</v>
      </c>
      <c r="J28" s="30">
        <v>301.83</v>
      </c>
      <c r="K28" s="30">
        <f t="shared" si="5"/>
        <v>6307.120000000001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22</v>
      </c>
      <c r="B31" s="30">
        <f aca="true" t="shared" si="8" ref="B31:J31">+B32+B37+B49</f>
        <v>1642294.05</v>
      </c>
      <c r="C31" s="30">
        <f t="shared" si="8"/>
        <v>1627795.81</v>
      </c>
      <c r="D31" s="30">
        <f t="shared" si="8"/>
        <v>1821139.09</v>
      </c>
      <c r="E31" s="30">
        <f t="shared" si="8"/>
        <v>1088267.89</v>
      </c>
      <c r="F31" s="30">
        <f t="shared" si="8"/>
        <v>1225439.56</v>
      </c>
      <c r="G31" s="30">
        <f t="shared" si="8"/>
        <v>1275506.65</v>
      </c>
      <c r="H31" s="30">
        <f t="shared" si="8"/>
        <v>1226661.44</v>
      </c>
      <c r="I31" s="30">
        <f t="shared" si="8"/>
        <v>1633315.4100000001</v>
      </c>
      <c r="J31" s="30">
        <f t="shared" si="8"/>
        <v>565612.29</v>
      </c>
      <c r="K31" s="30">
        <f aca="true" t="shared" si="9" ref="K31:K39">SUM(B31:J31)</f>
        <v>12106032.190000001</v>
      </c>
      <c r="L31"/>
      <c r="M31"/>
      <c r="N31"/>
    </row>
    <row r="32" spans="1:14" ht="16.5" customHeight="1">
      <c r="A32" s="18" t="s">
        <v>21</v>
      </c>
      <c r="B32" s="30">
        <f aca="true" t="shared" si="10" ref="B32:J32">B33+B34+B35+B36</f>
        <v>-124678.85</v>
      </c>
      <c r="C32" s="30">
        <f t="shared" si="10"/>
        <v>-70462.57</v>
      </c>
      <c r="D32" s="30">
        <f t="shared" si="10"/>
        <v>-80820.3</v>
      </c>
      <c r="E32" s="30">
        <f t="shared" si="10"/>
        <v>-96811.39</v>
      </c>
      <c r="F32" s="30">
        <f t="shared" si="10"/>
        <v>-49007.2</v>
      </c>
      <c r="G32" s="30">
        <f t="shared" si="10"/>
        <v>-107747.5</v>
      </c>
      <c r="H32" s="30">
        <f t="shared" si="10"/>
        <v>-36787.17</v>
      </c>
      <c r="I32" s="30">
        <f t="shared" si="10"/>
        <v>-89085.91</v>
      </c>
      <c r="J32" s="30">
        <f t="shared" si="10"/>
        <v>-18915.94</v>
      </c>
      <c r="K32" s="30">
        <f t="shared" si="9"/>
        <v>-674316.8300000001</v>
      </c>
      <c r="L32"/>
      <c r="M32"/>
      <c r="N32"/>
    </row>
    <row r="33" spans="1:14" s="23" customFormat="1" ht="16.5" customHeight="1">
      <c r="A33" s="29" t="s">
        <v>54</v>
      </c>
      <c r="B33" s="30">
        <f aca="true" t="shared" si="11" ref="B33:J33">-ROUND((B9)*$E$3,2)</f>
        <v>-66242</v>
      </c>
      <c r="C33" s="30">
        <f t="shared" si="11"/>
        <v>-63588.8</v>
      </c>
      <c r="D33" s="30">
        <f t="shared" si="11"/>
        <v>-65071.6</v>
      </c>
      <c r="E33" s="30">
        <f t="shared" si="11"/>
        <v>-41166.4</v>
      </c>
      <c r="F33" s="30">
        <f t="shared" si="11"/>
        <v>-49007.2</v>
      </c>
      <c r="G33" s="30">
        <f t="shared" si="11"/>
        <v>-26628.8</v>
      </c>
      <c r="H33" s="30">
        <f t="shared" si="11"/>
        <v>-24274.8</v>
      </c>
      <c r="I33" s="30">
        <f t="shared" si="11"/>
        <v>-69559.6</v>
      </c>
      <c r="J33" s="30">
        <f t="shared" si="11"/>
        <v>-12892</v>
      </c>
      <c r="K33" s="30">
        <f t="shared" si="9"/>
        <v>-418431.19999999995</v>
      </c>
      <c r="L33" s="28"/>
      <c r="M33"/>
      <c r="N33"/>
    </row>
    <row r="34" spans="1:14" ht="16.5" customHeight="1">
      <c r="A34" s="25" t="s">
        <v>20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19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18</v>
      </c>
      <c r="B36" s="30">
        <v>-58436.85</v>
      </c>
      <c r="C36" s="30">
        <v>-6873.77</v>
      </c>
      <c r="D36" s="30">
        <v>-15748.7</v>
      </c>
      <c r="E36" s="30">
        <v>-55644.99</v>
      </c>
      <c r="F36" s="26">
        <v>0</v>
      </c>
      <c r="G36" s="30">
        <v>-81118.7</v>
      </c>
      <c r="H36" s="30">
        <v>-12512.37</v>
      </c>
      <c r="I36" s="30">
        <v>-19526.31</v>
      </c>
      <c r="J36" s="30">
        <v>-6023.94</v>
      </c>
      <c r="K36" s="30">
        <f t="shared" si="9"/>
        <v>-255885.63</v>
      </c>
      <c r="L36"/>
      <c r="M36"/>
      <c r="N36"/>
    </row>
    <row r="37" spans="1:14" s="23" customFormat="1" ht="16.5" customHeight="1">
      <c r="A37" s="18" t="s">
        <v>17</v>
      </c>
      <c r="B37" s="27">
        <f aca="true" t="shared" si="12" ref="B37:J37">SUM(B38:B47)</f>
        <v>-10835.19</v>
      </c>
      <c r="C37" s="27">
        <f t="shared" si="12"/>
        <v>-8759.99</v>
      </c>
      <c r="D37" s="27">
        <f t="shared" si="12"/>
        <v>-52256.33999999991</v>
      </c>
      <c r="E37" s="27">
        <f t="shared" si="12"/>
        <v>-5273.13</v>
      </c>
      <c r="F37" s="27">
        <f t="shared" si="12"/>
        <v>-15461.5</v>
      </c>
      <c r="G37" s="27">
        <f t="shared" si="12"/>
        <v>-13898.32</v>
      </c>
      <c r="H37" s="27">
        <f t="shared" si="12"/>
        <v>-14442.420000000038</v>
      </c>
      <c r="I37" s="27">
        <f t="shared" si="12"/>
        <v>-18641.96</v>
      </c>
      <c r="J37" s="27">
        <f t="shared" si="12"/>
        <v>-9072.7</v>
      </c>
      <c r="K37" s="30">
        <f t="shared" si="9"/>
        <v>-148641.54999999996</v>
      </c>
      <c r="L37"/>
      <c r="M37"/>
      <c r="N37"/>
    </row>
    <row r="38" spans="1:14" ht="16.5" customHeight="1">
      <c r="A38" s="25" t="s">
        <v>16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15</v>
      </c>
      <c r="B39" s="27">
        <v>-3432.53</v>
      </c>
      <c r="C39" s="27">
        <v>-1777.44</v>
      </c>
      <c r="D39" s="27">
        <v>-21428.2</v>
      </c>
      <c r="E39" s="27">
        <v>0</v>
      </c>
      <c r="F39" s="27">
        <v>-10159.4</v>
      </c>
      <c r="G39" s="27">
        <v>-8147.14</v>
      </c>
      <c r="H39" s="27">
        <v>-9169.29</v>
      </c>
      <c r="I39" s="27">
        <v>-11108.92</v>
      </c>
      <c r="J39" s="27">
        <v>0</v>
      </c>
      <c r="K39" s="30">
        <f t="shared" si="9"/>
        <v>-65222.92</v>
      </c>
      <c r="L39"/>
      <c r="M39"/>
      <c r="N39"/>
    </row>
    <row r="40" spans="1:14" ht="16.5" customHeight="1">
      <c r="A40" s="25" t="s">
        <v>14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13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12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11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64</v>
      </c>
      <c r="B45" s="17">
        <v>0</v>
      </c>
      <c r="C45" s="17">
        <v>0</v>
      </c>
      <c r="D45" s="17">
        <v>1566000</v>
      </c>
      <c r="E45" s="17">
        <v>0</v>
      </c>
      <c r="F45" s="17">
        <v>0</v>
      </c>
      <c r="G45" s="17">
        <v>0</v>
      </c>
      <c r="H45" s="17">
        <v>972000</v>
      </c>
      <c r="I45" s="17">
        <v>0</v>
      </c>
      <c r="J45" s="17">
        <v>0</v>
      </c>
      <c r="K45" s="30">
        <f aca="true" t="shared" si="13" ref="K45:K52">SUM(B45:J45)</f>
        <v>2538000</v>
      </c>
      <c r="L45" s="24"/>
      <c r="M45"/>
      <c r="N45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-1566000</v>
      </c>
      <c r="E46" s="17">
        <v>0</v>
      </c>
      <c r="F46" s="17">
        <v>0</v>
      </c>
      <c r="G46" s="17">
        <v>0</v>
      </c>
      <c r="H46" s="17">
        <v>-972000</v>
      </c>
      <c r="I46" s="17">
        <v>0</v>
      </c>
      <c r="J46" s="17">
        <v>0</v>
      </c>
      <c r="K46" s="30">
        <f t="shared" si="13"/>
        <v>-2538000</v>
      </c>
      <c r="L46" s="24"/>
      <c r="M46"/>
      <c r="N46"/>
    </row>
    <row r="47" spans="1:14" s="23" customFormat="1" ht="16.5" customHeight="1">
      <c r="A47" s="25" t="s">
        <v>9</v>
      </c>
      <c r="B47" s="17">
        <v>-7402.66</v>
      </c>
      <c r="C47" s="17">
        <v>-6982.55</v>
      </c>
      <c r="D47" s="17">
        <v>-8445.69</v>
      </c>
      <c r="E47" s="17">
        <v>-5273.13</v>
      </c>
      <c r="F47" s="17">
        <v>-5302.1</v>
      </c>
      <c r="G47" s="17">
        <v>-5751.18</v>
      </c>
      <c r="H47" s="17">
        <v>-5273.13</v>
      </c>
      <c r="I47" s="17">
        <v>-7533.04</v>
      </c>
      <c r="J47" s="17">
        <v>-2593.1</v>
      </c>
      <c r="K47" s="30">
        <f t="shared" si="13"/>
        <v>-54556.58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80</v>
      </c>
      <c r="B49" s="17">
        <v>1777808.09</v>
      </c>
      <c r="C49" s="17">
        <v>1707018.37</v>
      </c>
      <c r="D49" s="17">
        <v>1954215.73</v>
      </c>
      <c r="E49" s="17">
        <v>1190352.41</v>
      </c>
      <c r="F49" s="17">
        <v>1289908.26</v>
      </c>
      <c r="G49" s="17">
        <v>1397152.47</v>
      </c>
      <c r="H49" s="17">
        <v>1277891.03</v>
      </c>
      <c r="I49" s="17">
        <v>1741043.28</v>
      </c>
      <c r="J49" s="17">
        <v>593600.93</v>
      </c>
      <c r="K49" s="30">
        <f t="shared" si="13"/>
        <v>12928990.569999998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-86725.81</v>
      </c>
      <c r="C51" s="30">
        <v>-91428.14</v>
      </c>
      <c r="D51" s="30">
        <v>-112814.18</v>
      </c>
      <c r="E51" s="30">
        <v>-82978.96</v>
      </c>
      <c r="F51" s="30">
        <v>-55074.69</v>
      </c>
      <c r="G51" s="30">
        <v>-55548.68</v>
      </c>
      <c r="H51" s="30">
        <v>-43644.14</v>
      </c>
      <c r="I51" s="30">
        <v>-68129.91</v>
      </c>
      <c r="J51" s="30">
        <v>-19768.19</v>
      </c>
      <c r="K51" s="30">
        <f t="shared" si="13"/>
        <v>-616112.7</v>
      </c>
      <c r="L51" s="59"/>
      <c r="M51" s="59"/>
      <c r="N51" s="59"/>
    </row>
    <row r="52" spans="1:14" ht="16.5" customHeight="1">
      <c r="A52" s="25" t="s">
        <v>74</v>
      </c>
      <c r="B52" s="30">
        <v>86725.81</v>
      </c>
      <c r="C52" s="30">
        <v>91428.14</v>
      </c>
      <c r="D52" s="30">
        <v>112814.18</v>
      </c>
      <c r="E52" s="30">
        <v>82978.96</v>
      </c>
      <c r="F52" s="30">
        <v>55074.69</v>
      </c>
      <c r="G52" s="30">
        <v>55548.68</v>
      </c>
      <c r="H52" s="30">
        <v>43644.14</v>
      </c>
      <c r="I52" s="30">
        <v>68129.91</v>
      </c>
      <c r="J52" s="30">
        <v>19768.19</v>
      </c>
      <c r="K52" s="30">
        <f t="shared" si="13"/>
        <v>616112.7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3275480.32</v>
      </c>
      <c r="C54" s="27">
        <f t="shared" si="15"/>
        <v>3167445.9699999997</v>
      </c>
      <c r="D54" s="27">
        <f t="shared" si="15"/>
        <v>3684329.6100000003</v>
      </c>
      <c r="E54" s="27">
        <f t="shared" si="15"/>
        <v>2251497.0100000002</v>
      </c>
      <c r="F54" s="27">
        <f t="shared" si="15"/>
        <v>2396011.08</v>
      </c>
      <c r="G54" s="27">
        <f t="shared" si="15"/>
        <v>2543507.6899999995</v>
      </c>
      <c r="H54" s="27">
        <f t="shared" si="15"/>
        <v>2390915.06</v>
      </c>
      <c r="I54" s="27">
        <f t="shared" si="15"/>
        <v>3294106.1399999997</v>
      </c>
      <c r="J54" s="27">
        <f t="shared" si="15"/>
        <v>1138015.3900000001</v>
      </c>
      <c r="K54" s="20">
        <f>SUM(B54:J54)</f>
        <v>24141308.27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3275480.32</v>
      </c>
      <c r="C60" s="10">
        <f t="shared" si="17"/>
        <v>3167445.9726964785</v>
      </c>
      <c r="D60" s="10">
        <f t="shared" si="17"/>
        <v>3684329.611722744</v>
      </c>
      <c r="E60" s="10">
        <f t="shared" si="17"/>
        <v>2251497.0077137253</v>
      </c>
      <c r="F60" s="10">
        <f t="shared" si="17"/>
        <v>2396011.082184352</v>
      </c>
      <c r="G60" s="10">
        <f t="shared" si="17"/>
        <v>2543507.691303004</v>
      </c>
      <c r="H60" s="10">
        <f t="shared" si="17"/>
        <v>2390915.0593730425</v>
      </c>
      <c r="I60" s="10">
        <f>SUM(I61:I73)</f>
        <v>3294106.1399999997</v>
      </c>
      <c r="J60" s="10">
        <f t="shared" si="17"/>
        <v>1138015.3891972364</v>
      </c>
      <c r="K60" s="5">
        <f>SUM(K61:K73)</f>
        <v>24141308.274190586</v>
      </c>
      <c r="L60" s="9"/>
    </row>
    <row r="61" spans="1:12" ht="16.5" customHeight="1">
      <c r="A61" s="7" t="s">
        <v>55</v>
      </c>
      <c r="B61" s="8">
        <v>2868468.4699999997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2868468.4699999997</v>
      </c>
      <c r="L61"/>
    </row>
    <row r="62" spans="1:12" ht="16.5" customHeight="1">
      <c r="A62" s="7" t="s">
        <v>56</v>
      </c>
      <c r="B62" s="8">
        <v>407011.85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407011.85</v>
      </c>
      <c r="L62"/>
    </row>
    <row r="63" spans="1:12" ht="16.5" customHeight="1">
      <c r="A63" s="7" t="s">
        <v>4</v>
      </c>
      <c r="B63" s="6">
        <v>0</v>
      </c>
      <c r="C63" s="8">
        <v>3167445.9726964785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3167445.9726964785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3684329.611722744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3684329.611722744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2251497.0077137253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2251497.0077137253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2396011.082184352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2396011.082184352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2543507.691303004</v>
      </c>
      <c r="H67" s="6">
        <v>0</v>
      </c>
      <c r="I67" s="6">
        <v>0</v>
      </c>
      <c r="J67" s="6">
        <v>0</v>
      </c>
      <c r="K67" s="5">
        <f t="shared" si="18"/>
        <v>2543507.691303004</v>
      </c>
    </row>
    <row r="68" spans="1:11" ht="16.5" customHeight="1">
      <c r="A68" s="7" t="s">
        <v>48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2390915.0593730425</v>
      </c>
      <c r="I68" s="6">
        <v>0</v>
      </c>
      <c r="J68" s="6">
        <v>0</v>
      </c>
      <c r="K68" s="5">
        <f t="shared" si="18"/>
        <v>2390915.0593730425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1202626.7</v>
      </c>
      <c r="J70" s="6">
        <v>0</v>
      </c>
      <c r="K70" s="5">
        <f t="shared" si="18"/>
        <v>1202626.7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2091479.44</v>
      </c>
      <c r="J71" s="6">
        <v>0</v>
      </c>
      <c r="K71" s="5">
        <f t="shared" si="18"/>
        <v>2091479.44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1138015.3891972364</v>
      </c>
      <c r="K72" s="5">
        <f t="shared" si="18"/>
        <v>1138015.3891972364</v>
      </c>
    </row>
    <row r="73" spans="1:11" ht="18" customHeight="1">
      <c r="A73" s="4" t="s">
        <v>63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>
      <c r="A75" s="57" t="s">
        <v>81</v>
      </c>
    </row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2023-01-17T12:12:43Z</dcterms:modified>
  <cp:category/>
  <cp:version/>
  <cp:contentType/>
  <cp:contentStatus/>
</cp:coreProperties>
</file>