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'detalhamento'!$A$1:$L$75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<sst xmlns="http://schemas.openxmlformats.org/spreadsheetml/2006/main" count="86" uniqueCount="85">
  <si>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</si>
  <si>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</si>
  <si>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</si>
  <si>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</si>
  <si>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</si>
  <si>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</si>
  <si>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</si>
  <si>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</si>
  <si>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</si>
  <si>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</si>
  <si>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</si>
  <si>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</si>
  <si>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</si>
  <si>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</si>
  <si>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</si>
  <si>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</si>
  <si>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</si>
  <si>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</si>
  <si>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1.1.1. Em dinheiro</t>
  </si>
  <si>
    <t>1.1.2. Outros Meios de Pagamento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</si>
  <si>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</si>
  <si>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</si>
  <si>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</si>
  <si>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</si>
  <si>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</si>
  <si>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</si>
  <si>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</si>
  <si>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</si>
  <si>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</si>
  <si>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</si>
  <si>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</si>
  <si>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</si>
  <si>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</si>
  <si>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</si>
  <si>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</si>
  <si>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</si>
  <si>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</si>
  <si>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</si>
  <si>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</si>
  <si>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</si>
  <si>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</si>
  <si>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</si>
  <si>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</si>
  <si>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</si>
  <si>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</si>
  <si>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</si>
  <si>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</si>
  <si>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</si>
  <si>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</si>
  <si>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</si>
  <si>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</si>
  <si>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</si>
  <si>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</si>
  <si>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</si>
  <si>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</si>
  <si>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</si>
  <si>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</si>
  <si>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</si>
  <si>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</si>
  <si>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</si>
  <si>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</si>
  <si>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</si>
  <si>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</si>
  <si>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</si>
  <si>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</si>
  <si>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</si>
  <si>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</si>
  <si>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4. Remuneração Bruta do Operador (4.1 + 4.2 + 4.3 + 4.4 + 4.5 + 4.6 + 4.7)</t>
  </si>
  <si>
    <t>5.2.9. Ajuste de Cronograma (+)</t>
  </si>
  <si>
    <t>5.2.10. Ajuste de Cronograma (-)</t>
  </si>
  <si>
    <t>5.2.11. Desconto do Saldo Remanescente de Investimento em SMGO</t>
  </si>
  <si>
    <t>1.2. Créditos Eletrônicos (Bilhete Único) (1.2.1 + 1.2.2)</t>
  </si>
  <si>
    <t>1.2.1. Idosos</t>
  </si>
  <si>
    <t>1.2.2. Demais Créditos Eletrônicos</t>
  </si>
  <si>
    <t>2.1 Tarifa de Remuneração por Passageiro Transportado - Combustível</t>
  </si>
  <si>
    <t>4.6. Remuneração SMGO</t>
  </si>
  <si>
    <t>4.7.Remuneração Manutenção Validadores</t>
  </si>
  <si>
    <t>4.8. Remuneração Comunicação de dados por chip</t>
  </si>
  <si>
    <t>5.5. Auxílio ao Custeio das Pessoas Idosas (*)</t>
  </si>
  <si>
    <t>5.5.1. Ajuste - Redução do Uso de Recursos Municipais (-)</t>
  </si>
  <si>
    <t>5.5.2. Ajuste - Utilização de Recursos Federais (+)</t>
  </si>
  <si>
    <t>7.9. Nova Paineira</t>
  </si>
  <si>
    <t>Nota: (*) Portaria Interministerial MDR/MMFDH nº 9, de 26/08/22</t>
  </si>
  <si>
    <t>1.1. Pagantes sem Bilhete Único (1.1.1. + 1.1.2.)</t>
  </si>
  <si>
    <t>OPERAÇÃO 01/12/22 - VENCIMENTO 08/12/22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</si>
</sst>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  <numFmt numFmtId="170" formatCode="#,##0.0000_ ;[Red]\-#,##0.0000\ "/>
    <numFmt numFmtId="171" formatCode="_(&quot;R$ &quot;* #,##0.00_);_(&quot;R$ &quot;* \(#,##0.00\);_(&quot;R$ &quot;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8.25"/>
      <color indexed="18"/>
      <name val="Verdana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8.25"/>
      <color rgb="FF00008B"/>
      <name val="Verdana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6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left" vertical="center" indent="1"/>
    </xf>
    <xf numFmtId="165" fontId="33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1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1"/>
    </xf>
    <xf numFmtId="166" fontId="33" fillId="0" borderId="4" xfId="46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2"/>
    </xf>
    <xf numFmtId="0" fontId="33" fillId="0" borderId="4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4" fontId="33" fillId="35" borderId="4" xfId="53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2"/>
    </xf>
    <xf numFmtId="164" fontId="33" fillId="0" borderId="1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3"/>
    </xf>
    <xf numFmtId="168" fontId="33" fillId="35" borderId="4" xfId="46" applyNumberFormat="1" applyFont="1" applyFill="1" applyBorder="1" applyAlignment="1">
      <alignment vertical="center"/>
    </xf>
    <xf numFmtId="164" fontId="33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168" fontId="33" fillId="0" borderId="4" xfId="46" applyNumberFormat="1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left" vertical="center" indent="1"/>
    </xf>
    <xf numFmtId="164" fontId="33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0" fontId="44" fillId="0" borderId="0" xfId="0" applyFont="1" applyAlignment="1">
      <alignment/>
    </xf>
    <xf numFmtId="164" fontId="33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45" fillId="0" borderId="0" xfId="0" applyNumberFormat="1" applyFont="1" applyAlignment="1">
      <alignment/>
    </xf>
    <xf numFmtId="171" fontId="33" fillId="0" borderId="4" xfId="46" applyNumberFormat="1" applyFont="1" applyFill="1" applyBorder="1" applyAlignment="1">
      <alignment horizontal="center" vertical="center"/>
    </xf>
    <xf numFmtId="164" fontId="33" fillId="0" borderId="0" xfId="46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3" fillId="0" borderId="0" xfId="0" applyFont="1" applyAlignment="1">
      <alignment horizontal="left" vertical="center"/>
    </xf>
    <xf numFmtId="0" fontId="0" fillId="0" borderId="0" xfId="0" applyFill="1" applyAlignment="1">
      <alignment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2"/>
  <sheetViews>
    <sheetView showGridLines="0" tabSelected="1" zoomScale="70" zoomScaleNormal="70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61" t="s">
        <v>54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</row>
    <row r="2" spans="1:12" ht="21">
      <c r="A2" s="62" t="s">
        <v>84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63" t="s">
        <v>1</v>
      </c>
      <c r="B4" s="64" t="s">
        <v>2</v>
      </c>
      <c r="C4" s="65"/>
      <c r="D4" s="65"/>
      <c r="E4" s="65"/>
      <c r="F4" s="65"/>
      <c r="G4" s="65"/>
      <c r="H4" s="65"/>
      <c r="I4" s="65"/>
      <c r="J4" s="65"/>
      <c r="K4" s="65"/>
      <c r="L4" s="66" t="s">
        <v>3</v>
      </c>
    </row>
    <row r="5" spans="1:12" ht="30" customHeight="1">
      <c r="A5" s="63"/>
      <c r="B5" s="6" t="s">
        <v>4</v>
      </c>
      <c r="C5" s="6" t="s">
        <v>57</v>
      </c>
      <c r="D5" s="6" t="s">
        <v>5</v>
      </c>
      <c r="E5" s="7" t="s">
        <v>58</v>
      </c>
      <c r="F5" s="7" t="s">
        <v>59</v>
      </c>
      <c r="G5" s="7" t="s">
        <v>60</v>
      </c>
      <c r="H5" s="7" t="s">
        <v>61</v>
      </c>
      <c r="I5" s="6" t="s">
        <v>6</v>
      </c>
      <c r="J5" s="6" t="s">
        <v>62</v>
      </c>
      <c r="K5" s="6" t="s">
        <v>4</v>
      </c>
      <c r="L5" s="63"/>
    </row>
    <row r="6" spans="1:12" ht="18.75" customHeight="1">
      <c r="A6" s="63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63"/>
    </row>
    <row r="7" spans="1:13" ht="17.25" customHeight="1">
      <c r="A7" s="9" t="s">
        <v>17</v>
      </c>
      <c r="B7" s="10">
        <f>B8+B11</f>
        <v>92846</v>
      </c>
      <c r="C7" s="10">
        <f aca="true" t="shared" si="0" ref="C7:K7">C8+C11</f>
        <v>113925</v>
      </c>
      <c r="D7" s="10">
        <f t="shared" si="0"/>
        <v>320516</v>
      </c>
      <c r="E7" s="10">
        <f t="shared" si="0"/>
        <v>265637</v>
      </c>
      <c r="F7" s="10">
        <f t="shared" si="0"/>
        <v>273539</v>
      </c>
      <c r="G7" s="10">
        <f t="shared" si="0"/>
        <v>150982</v>
      </c>
      <c r="H7" s="10">
        <f t="shared" si="0"/>
        <v>84959</v>
      </c>
      <c r="I7" s="10">
        <f t="shared" si="0"/>
        <v>123034</v>
      </c>
      <c r="J7" s="10">
        <f t="shared" si="0"/>
        <v>126824</v>
      </c>
      <c r="K7" s="10">
        <f t="shared" si="0"/>
        <v>225249</v>
      </c>
      <c r="L7" s="10">
        <f aca="true" t="shared" si="1" ref="L7:L13">SUM(B7:K7)</f>
        <v>1777511</v>
      </c>
      <c r="M7" s="11"/>
    </row>
    <row r="8" spans="1:13" ht="17.25" customHeight="1">
      <c r="A8" s="12" t="s">
        <v>83</v>
      </c>
      <c r="B8" s="13">
        <f>B9+B10</f>
        <v>6327</v>
      </c>
      <c r="C8" s="13">
        <f aca="true" t="shared" si="2" ref="C8:K8">C9+C10</f>
        <v>6699</v>
      </c>
      <c r="D8" s="13">
        <f t="shared" si="2"/>
        <v>19673</v>
      </c>
      <c r="E8" s="13">
        <f t="shared" si="2"/>
        <v>14816</v>
      </c>
      <c r="F8" s="13">
        <f t="shared" si="2"/>
        <v>13370</v>
      </c>
      <c r="G8" s="13">
        <f t="shared" si="2"/>
        <v>10264</v>
      </c>
      <c r="H8" s="13">
        <f t="shared" si="2"/>
        <v>4980</v>
      </c>
      <c r="I8" s="13">
        <f t="shared" si="2"/>
        <v>5781</v>
      </c>
      <c r="J8" s="13">
        <f t="shared" si="2"/>
        <v>7553</v>
      </c>
      <c r="K8" s="13">
        <f t="shared" si="2"/>
        <v>13120</v>
      </c>
      <c r="L8" s="13">
        <f t="shared" si="1"/>
        <v>102583</v>
      </c>
      <c r="M8"/>
    </row>
    <row r="9" spans="1:13" ht="17.25" customHeight="1">
      <c r="A9" s="14" t="s">
        <v>18</v>
      </c>
      <c r="B9" s="15">
        <v>6327</v>
      </c>
      <c r="C9" s="15">
        <v>6699</v>
      </c>
      <c r="D9" s="15">
        <v>19673</v>
      </c>
      <c r="E9" s="15">
        <v>14816</v>
      </c>
      <c r="F9" s="15">
        <v>13370</v>
      </c>
      <c r="G9" s="15">
        <v>10264</v>
      </c>
      <c r="H9" s="15">
        <v>4898</v>
      </c>
      <c r="I9" s="15">
        <v>5781</v>
      </c>
      <c r="J9" s="15">
        <v>7553</v>
      </c>
      <c r="K9" s="15">
        <v>13120</v>
      </c>
      <c r="L9" s="13">
        <f t="shared" si="1"/>
        <v>102501</v>
      </c>
      <c r="M9"/>
    </row>
    <row r="10" spans="1:13" ht="17.25" customHeight="1">
      <c r="A10" s="14" t="s">
        <v>19</v>
      </c>
      <c r="B10" s="15">
        <v>0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82</v>
      </c>
      <c r="I10" s="15">
        <v>0</v>
      </c>
      <c r="J10" s="15">
        <v>0</v>
      </c>
      <c r="K10" s="15">
        <v>0</v>
      </c>
      <c r="L10" s="13">
        <f t="shared" si="1"/>
        <v>82</v>
      </c>
      <c r="M10"/>
    </row>
    <row r="11" spans="1:13" ht="17.25" customHeight="1">
      <c r="A11" s="12" t="s">
        <v>71</v>
      </c>
      <c r="B11" s="15">
        <v>86519</v>
      </c>
      <c r="C11" s="15">
        <v>107226</v>
      </c>
      <c r="D11" s="15">
        <v>300843</v>
      </c>
      <c r="E11" s="15">
        <v>250821</v>
      </c>
      <c r="F11" s="15">
        <v>260169</v>
      </c>
      <c r="G11" s="15">
        <v>140718</v>
      </c>
      <c r="H11" s="15">
        <v>79979</v>
      </c>
      <c r="I11" s="15">
        <v>117253</v>
      </c>
      <c r="J11" s="15">
        <v>119271</v>
      </c>
      <c r="K11" s="15">
        <v>212129</v>
      </c>
      <c r="L11" s="13">
        <f t="shared" si="1"/>
        <v>1674928</v>
      </c>
      <c r="M11" s="60"/>
    </row>
    <row r="12" spans="1:13" ht="17.25" customHeight="1">
      <c r="A12" s="14" t="s">
        <v>72</v>
      </c>
      <c r="B12" s="15">
        <v>9307</v>
      </c>
      <c r="C12" s="15">
        <v>7650</v>
      </c>
      <c r="D12" s="15">
        <v>24235</v>
      </c>
      <c r="E12" s="15">
        <v>23629</v>
      </c>
      <c r="F12" s="15">
        <v>20428</v>
      </c>
      <c r="G12" s="15">
        <v>12344</v>
      </c>
      <c r="H12" s="15">
        <v>6732</v>
      </c>
      <c r="I12" s="15">
        <v>6157</v>
      </c>
      <c r="J12" s="15">
        <v>8061</v>
      </c>
      <c r="K12" s="15">
        <v>12384</v>
      </c>
      <c r="L12" s="13">
        <f t="shared" si="1"/>
        <v>130927</v>
      </c>
      <c r="M12" s="60"/>
    </row>
    <row r="13" spans="1:13" ht="17.25" customHeight="1">
      <c r="A13" s="14" t="s">
        <v>73</v>
      </c>
      <c r="B13" s="15">
        <f>+B11-B12</f>
        <v>77212</v>
      </c>
      <c r="C13" s="15">
        <f aca="true" t="shared" si="3" ref="C13:K13">+C11-C12</f>
        <v>99576</v>
      </c>
      <c r="D13" s="15">
        <f t="shared" si="3"/>
        <v>276608</v>
      </c>
      <c r="E13" s="15">
        <f t="shared" si="3"/>
        <v>227192</v>
      </c>
      <c r="F13" s="15">
        <f t="shared" si="3"/>
        <v>239741</v>
      </c>
      <c r="G13" s="15">
        <f t="shared" si="3"/>
        <v>128374</v>
      </c>
      <c r="H13" s="15">
        <f t="shared" si="3"/>
        <v>73247</v>
      </c>
      <c r="I13" s="15">
        <f t="shared" si="3"/>
        <v>111096</v>
      </c>
      <c r="J13" s="15">
        <f t="shared" si="3"/>
        <v>111210</v>
      </c>
      <c r="K13" s="15">
        <f t="shared" si="3"/>
        <v>199745</v>
      </c>
      <c r="L13" s="13">
        <f t="shared" si="1"/>
        <v>1544001</v>
      </c>
      <c r="M13" s="54"/>
    </row>
    <row r="14" spans="1:12" ht="12" customHeight="1">
      <c r="A14" s="16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8"/>
    </row>
    <row r="15" spans="1:13" ht="17.25" customHeight="1">
      <c r="A15" s="19" t="s">
        <v>20</v>
      </c>
      <c r="B15" s="20">
        <v>7.2818</v>
      </c>
      <c r="C15" s="20">
        <v>4.1036</v>
      </c>
      <c r="D15" s="20">
        <v>4.884</v>
      </c>
      <c r="E15" s="20">
        <v>4.9472</v>
      </c>
      <c r="F15" s="20">
        <v>4.3712</v>
      </c>
      <c r="G15" s="20">
        <v>4.8064</v>
      </c>
      <c r="H15" s="20">
        <v>5.2944</v>
      </c>
      <c r="I15" s="20">
        <v>4.3896</v>
      </c>
      <c r="J15" s="20">
        <v>4.7275</v>
      </c>
      <c r="K15" s="20">
        <v>3.8605</v>
      </c>
      <c r="L15" s="18"/>
      <c r="M15"/>
    </row>
    <row r="16" spans="1:13" ht="17.25" customHeight="1">
      <c r="A16" s="19" t="s">
        <v>74</v>
      </c>
      <c r="B16" s="20">
        <v>-0.0815</v>
      </c>
      <c r="C16" s="20">
        <v>0</v>
      </c>
      <c r="D16" s="20"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18"/>
      <c r="M16" s="60"/>
    </row>
    <row r="17" spans="1:12" ht="12" customHeight="1">
      <c r="A17" s="16"/>
      <c r="B17" s="17">
        <v>0</v>
      </c>
      <c r="C17" s="17">
        <v>0</v>
      </c>
      <c r="D17" s="21">
        <v>0</v>
      </c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/>
      <c r="L17" s="18"/>
    </row>
    <row r="18" spans="1:12" ht="13.5" customHeight="1">
      <c r="A18" s="19" t="s">
        <v>21</v>
      </c>
      <c r="B18" s="22">
        <v>1.184422412079655</v>
      </c>
      <c r="C18" s="22">
        <v>1.115103797042309</v>
      </c>
      <c r="D18" s="22">
        <v>1.036749442881025</v>
      </c>
      <c r="E18" s="22">
        <v>1.028536261835311</v>
      </c>
      <c r="F18" s="22">
        <v>1.177250595157191</v>
      </c>
      <c r="G18" s="22">
        <v>1.149226031575811</v>
      </c>
      <c r="H18" s="22">
        <v>1.016530848677561</v>
      </c>
      <c r="I18" s="22">
        <v>1.123835819424511</v>
      </c>
      <c r="J18" s="22">
        <v>1.22556508795908</v>
      </c>
      <c r="K18" s="22">
        <v>1.063975567780353</v>
      </c>
      <c r="L18" s="18"/>
    </row>
    <row r="19" spans="1:12" ht="12" customHeight="1">
      <c r="A19" s="19"/>
      <c r="B19" s="18">
        <v>0</v>
      </c>
      <c r="C19" s="18">
        <v>0</v>
      </c>
      <c r="D19" s="18">
        <v>0</v>
      </c>
      <c r="E19" s="18">
        <v>0</v>
      </c>
      <c r="F19" s="13">
        <v>0</v>
      </c>
      <c r="G19" s="18">
        <v>0</v>
      </c>
      <c r="H19" s="18">
        <v>0</v>
      </c>
      <c r="I19" s="18">
        <v>0</v>
      </c>
      <c r="J19" s="18">
        <v>0</v>
      </c>
      <c r="K19" s="18"/>
      <c r="L19" s="23"/>
    </row>
    <row r="20" spans="1:13" ht="17.25" customHeight="1">
      <c r="A20" s="24" t="s">
        <v>67</v>
      </c>
      <c r="B20" s="25">
        <f>SUM(B21:B28)</f>
        <v>797950.1300000001</v>
      </c>
      <c r="C20" s="25">
        <f aca="true" t="shared" si="4" ref="C20:K20">SUM(C21:C28)</f>
        <v>534747.8000000002</v>
      </c>
      <c r="D20" s="25">
        <f t="shared" si="4"/>
        <v>1678855.5400000003</v>
      </c>
      <c r="E20" s="25">
        <f t="shared" si="4"/>
        <v>1390472.6300000001</v>
      </c>
      <c r="F20" s="25">
        <f t="shared" si="4"/>
        <v>1469393.3599999999</v>
      </c>
      <c r="G20" s="25">
        <f t="shared" si="4"/>
        <v>868936.2100000001</v>
      </c>
      <c r="H20" s="25">
        <f t="shared" si="4"/>
        <v>477800.70999999996</v>
      </c>
      <c r="I20" s="25">
        <f t="shared" si="4"/>
        <v>622779.6100000002</v>
      </c>
      <c r="J20" s="25">
        <f t="shared" si="4"/>
        <v>758214.1599999999</v>
      </c>
      <c r="K20" s="25">
        <f t="shared" si="4"/>
        <v>953500.65</v>
      </c>
      <c r="L20" s="25">
        <f>SUM(B20:K20)</f>
        <v>9552650.8</v>
      </c>
      <c r="M20"/>
    </row>
    <row r="21" spans="1:13" ht="17.25" customHeight="1">
      <c r="A21" s="26" t="s">
        <v>22</v>
      </c>
      <c r="B21" s="56">
        <f>ROUND((B15+B16)*B7,2)</f>
        <v>668519.05</v>
      </c>
      <c r="C21" s="56">
        <f aca="true" t="shared" si="5" ref="C21:K21">ROUND((C15+C16)*C7,2)</f>
        <v>467502.63</v>
      </c>
      <c r="D21" s="56">
        <f t="shared" si="5"/>
        <v>1565400.14</v>
      </c>
      <c r="E21" s="56">
        <f t="shared" si="5"/>
        <v>1314159.37</v>
      </c>
      <c r="F21" s="56">
        <f t="shared" si="5"/>
        <v>1195693.68</v>
      </c>
      <c r="G21" s="56">
        <f t="shared" si="5"/>
        <v>725679.88</v>
      </c>
      <c r="H21" s="56">
        <f t="shared" si="5"/>
        <v>449806.93</v>
      </c>
      <c r="I21" s="56">
        <f t="shared" si="5"/>
        <v>540070.05</v>
      </c>
      <c r="J21" s="56">
        <f t="shared" si="5"/>
        <v>599560.46</v>
      </c>
      <c r="K21" s="56">
        <f t="shared" si="5"/>
        <v>869573.76</v>
      </c>
      <c r="L21" s="33">
        <f aca="true" t="shared" si="6" ref="L21:L28">SUM(B21:K21)</f>
        <v>8395965.95</v>
      </c>
      <c r="M21"/>
    </row>
    <row r="22" spans="1:13" ht="17.25" customHeight="1">
      <c r="A22" s="27" t="s">
        <v>23</v>
      </c>
      <c r="B22" s="33">
        <f aca="true" t="shared" si="7" ref="B22:K22">IF(B18&lt;&gt;0,ROUND((B18-1)*B21,2),0)</f>
        <v>123289.9</v>
      </c>
      <c r="C22" s="33">
        <f t="shared" si="7"/>
        <v>53811.33</v>
      </c>
      <c r="D22" s="33">
        <f t="shared" si="7"/>
        <v>57527.58</v>
      </c>
      <c r="E22" s="33">
        <f t="shared" si="7"/>
        <v>37501.2</v>
      </c>
      <c r="F22" s="33">
        <f t="shared" si="7"/>
        <v>211937.42</v>
      </c>
      <c r="G22" s="33">
        <f t="shared" si="7"/>
        <v>108290.33</v>
      </c>
      <c r="H22" s="33">
        <f t="shared" si="7"/>
        <v>7435.69</v>
      </c>
      <c r="I22" s="33">
        <f t="shared" si="7"/>
        <v>66880.02</v>
      </c>
      <c r="J22" s="33">
        <f t="shared" si="7"/>
        <v>135239.91</v>
      </c>
      <c r="K22" s="33">
        <f t="shared" si="7"/>
        <v>55631.48</v>
      </c>
      <c r="L22" s="33">
        <f t="shared" si="6"/>
        <v>857544.86</v>
      </c>
      <c r="M22"/>
    </row>
    <row r="23" spans="1:13" ht="17.25" customHeight="1">
      <c r="A23" s="27" t="s">
        <v>24</v>
      </c>
      <c r="B23" s="33">
        <v>3344.84</v>
      </c>
      <c r="C23" s="33">
        <v>10951.21</v>
      </c>
      <c r="D23" s="33">
        <v>50051.62</v>
      </c>
      <c r="E23" s="33">
        <v>33420.57</v>
      </c>
      <c r="F23" s="33">
        <v>57964.29</v>
      </c>
      <c r="G23" s="33">
        <v>33783.92</v>
      </c>
      <c r="H23" s="33">
        <v>18162.97</v>
      </c>
      <c r="I23" s="33">
        <v>13225.55</v>
      </c>
      <c r="J23" s="33">
        <v>18897.49</v>
      </c>
      <c r="K23" s="33">
        <v>23460.5</v>
      </c>
      <c r="L23" s="33">
        <f t="shared" si="6"/>
        <v>263262.95999999996</v>
      </c>
      <c r="M23"/>
    </row>
    <row r="24" spans="1:13" ht="17.25" customHeight="1">
      <c r="A24" s="27" t="s">
        <v>25</v>
      </c>
      <c r="B24" s="33">
        <v>1729.43</v>
      </c>
      <c r="C24" s="29">
        <v>1729.43</v>
      </c>
      <c r="D24" s="29">
        <v>3458.86</v>
      </c>
      <c r="E24" s="29">
        <v>3458.86</v>
      </c>
      <c r="F24" s="33">
        <v>1729.43</v>
      </c>
      <c r="G24" s="29">
        <v>0</v>
      </c>
      <c r="H24" s="33">
        <v>1729.43</v>
      </c>
      <c r="I24" s="29">
        <v>1729.43</v>
      </c>
      <c r="J24" s="29">
        <v>3458.86</v>
      </c>
      <c r="K24" s="29">
        <v>3458.86</v>
      </c>
      <c r="L24" s="33">
        <f t="shared" si="6"/>
        <v>22482.59</v>
      </c>
      <c r="M24"/>
    </row>
    <row r="25" spans="1:13" ht="17.25" customHeight="1">
      <c r="A25" s="27" t="s">
        <v>26</v>
      </c>
      <c r="B25" s="33">
        <v>0</v>
      </c>
      <c r="C25" s="33">
        <v>0</v>
      </c>
      <c r="D25" s="33">
        <v>0</v>
      </c>
      <c r="E25" s="33">
        <v>0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33">
        <f t="shared" si="6"/>
        <v>0</v>
      </c>
      <c r="M25"/>
    </row>
    <row r="26" spans="1:13" ht="17.25" customHeight="1">
      <c r="A26" s="27" t="s">
        <v>75</v>
      </c>
      <c r="B26" s="33">
        <v>612.22</v>
      </c>
      <c r="C26" s="33">
        <v>411.62</v>
      </c>
      <c r="D26" s="33">
        <v>1286.97</v>
      </c>
      <c r="E26" s="33">
        <v>1068.14</v>
      </c>
      <c r="F26" s="33">
        <v>1128.06</v>
      </c>
      <c r="G26" s="33">
        <v>666.93</v>
      </c>
      <c r="H26" s="33">
        <v>367.33</v>
      </c>
      <c r="I26" s="33">
        <v>476.75</v>
      </c>
      <c r="J26" s="33">
        <v>580.96</v>
      </c>
      <c r="K26" s="33">
        <v>732.06</v>
      </c>
      <c r="L26" s="33">
        <f t="shared" si="6"/>
        <v>7331.040000000001</v>
      </c>
      <c r="M26" s="60"/>
    </row>
    <row r="27" spans="1:13" ht="17.25" customHeight="1">
      <c r="A27" s="27" t="s">
        <v>76</v>
      </c>
      <c r="B27" s="33">
        <v>314.15</v>
      </c>
      <c r="C27" s="33">
        <v>237.55</v>
      </c>
      <c r="D27" s="33">
        <v>770.81</v>
      </c>
      <c r="E27" s="33">
        <v>589.5</v>
      </c>
      <c r="F27" s="33">
        <v>642.98</v>
      </c>
      <c r="G27" s="33">
        <v>358.79</v>
      </c>
      <c r="H27" s="33">
        <v>203.45</v>
      </c>
      <c r="I27" s="33">
        <v>271.27</v>
      </c>
      <c r="J27" s="33">
        <v>326.82</v>
      </c>
      <c r="K27" s="33">
        <v>440.79</v>
      </c>
      <c r="L27" s="33">
        <f t="shared" si="6"/>
        <v>4156.11</v>
      </c>
      <c r="M27" s="60"/>
    </row>
    <row r="28" spans="1:13" ht="17.25" customHeight="1">
      <c r="A28" s="27" t="s">
        <v>77</v>
      </c>
      <c r="B28" s="33">
        <v>140.54</v>
      </c>
      <c r="C28" s="33">
        <v>104.03</v>
      </c>
      <c r="D28" s="33">
        <v>359.56</v>
      </c>
      <c r="E28" s="33">
        <v>274.99</v>
      </c>
      <c r="F28" s="33">
        <v>297.5</v>
      </c>
      <c r="G28" s="33">
        <v>156.36</v>
      </c>
      <c r="H28" s="33">
        <v>94.91</v>
      </c>
      <c r="I28" s="33">
        <v>126.54</v>
      </c>
      <c r="J28" s="33">
        <v>149.66</v>
      </c>
      <c r="K28" s="33">
        <v>203.2</v>
      </c>
      <c r="L28" s="33">
        <f t="shared" si="6"/>
        <v>1907.2900000000002</v>
      </c>
      <c r="M28" s="60"/>
    </row>
    <row r="29" spans="1:12" ht="12" customHeight="1">
      <c r="A29" s="31"/>
      <c r="B29" s="32">
        <v>0</v>
      </c>
      <c r="C29" s="32">
        <v>0</v>
      </c>
      <c r="D29" s="32">
        <v>0</v>
      </c>
      <c r="E29" s="32">
        <v>0</v>
      </c>
      <c r="F29" s="32">
        <v>0</v>
      </c>
      <c r="G29" s="32">
        <v>0</v>
      </c>
      <c r="H29" s="32">
        <v>0</v>
      </c>
      <c r="I29" s="32">
        <v>0</v>
      </c>
      <c r="J29" s="32">
        <v>0</v>
      </c>
      <c r="K29" s="32"/>
      <c r="L29" s="32"/>
    </row>
    <row r="30" spans="1:12" ht="12" customHeight="1">
      <c r="A30" s="27"/>
      <c r="B30" s="18">
        <v>0</v>
      </c>
      <c r="C30" s="18">
        <v>0</v>
      </c>
      <c r="D30" s="18">
        <v>0</v>
      </c>
      <c r="E30" s="18">
        <v>0</v>
      </c>
      <c r="F30" s="18">
        <v>0</v>
      </c>
      <c r="G30" s="18">
        <v>0</v>
      </c>
      <c r="H30" s="18">
        <v>0</v>
      </c>
      <c r="I30" s="18">
        <v>0</v>
      </c>
      <c r="J30" s="18">
        <v>0</v>
      </c>
      <c r="K30" s="18"/>
      <c r="L30" s="18"/>
    </row>
    <row r="31" spans="1:13" ht="18.75" customHeight="1">
      <c r="A31" s="19" t="s">
        <v>27</v>
      </c>
      <c r="B31" s="33">
        <f aca="true" t="shared" si="8" ref="B31:K31">+B32+B37+B50</f>
        <v>-133492.2</v>
      </c>
      <c r="C31" s="33">
        <f t="shared" si="8"/>
        <v>-31764.48</v>
      </c>
      <c r="D31" s="33">
        <f t="shared" si="8"/>
        <v>-93717.59</v>
      </c>
      <c r="E31" s="33">
        <f t="shared" si="8"/>
        <v>-76648.55999999991</v>
      </c>
      <c r="F31" s="33">
        <f t="shared" si="8"/>
        <v>-65100.7</v>
      </c>
      <c r="G31" s="33">
        <f t="shared" si="8"/>
        <v>-48870.17</v>
      </c>
      <c r="H31" s="33">
        <f t="shared" si="8"/>
        <v>-29905.74</v>
      </c>
      <c r="I31" s="33">
        <f t="shared" si="8"/>
        <v>-42350.07000000001</v>
      </c>
      <c r="J31" s="33">
        <f t="shared" si="8"/>
        <v>-36463.71</v>
      </c>
      <c r="K31" s="33">
        <f t="shared" si="8"/>
        <v>-61798.74</v>
      </c>
      <c r="L31" s="33">
        <f aca="true" t="shared" si="9" ref="L31:L38">SUM(B31:K31)</f>
        <v>-620111.96</v>
      </c>
      <c r="M31"/>
    </row>
    <row r="32" spans="1:13" ht="18.75" customHeight="1">
      <c r="A32" s="27" t="s">
        <v>28</v>
      </c>
      <c r="B32" s="33">
        <f>B33+B34+B35+B36</f>
        <v>-27838.8</v>
      </c>
      <c r="C32" s="33">
        <f aca="true" t="shared" si="10" ref="C32:K32">C33+C34+C35+C36</f>
        <v>-29475.6</v>
      </c>
      <c r="D32" s="33">
        <f t="shared" si="10"/>
        <v>-86561.2</v>
      </c>
      <c r="E32" s="33">
        <f t="shared" si="10"/>
        <v>-65190.4</v>
      </c>
      <c r="F32" s="33">
        <f t="shared" si="10"/>
        <v>-58828</v>
      </c>
      <c r="G32" s="33">
        <f t="shared" si="10"/>
        <v>-45161.6</v>
      </c>
      <c r="H32" s="33">
        <f t="shared" si="10"/>
        <v>-21551.2</v>
      </c>
      <c r="I32" s="33">
        <f t="shared" si="10"/>
        <v>-39699.020000000004</v>
      </c>
      <c r="J32" s="33">
        <f t="shared" si="10"/>
        <v>-33233.2</v>
      </c>
      <c r="K32" s="33">
        <f t="shared" si="10"/>
        <v>-57728</v>
      </c>
      <c r="L32" s="33">
        <f t="shared" si="9"/>
        <v>-465267.02</v>
      </c>
      <c r="M32"/>
    </row>
    <row r="33" spans="1:13" s="36" customFormat="1" ht="18.75" customHeight="1">
      <c r="A33" s="34" t="s">
        <v>52</v>
      </c>
      <c r="B33" s="33">
        <f aca="true" t="shared" si="11" ref="B33:K33">-ROUND((B9)*$E$3,2)</f>
        <v>-27838.8</v>
      </c>
      <c r="C33" s="33">
        <f t="shared" si="11"/>
        <v>-29475.6</v>
      </c>
      <c r="D33" s="33">
        <f t="shared" si="11"/>
        <v>-86561.2</v>
      </c>
      <c r="E33" s="33">
        <f t="shared" si="11"/>
        <v>-65190.4</v>
      </c>
      <c r="F33" s="33">
        <f t="shared" si="11"/>
        <v>-58828</v>
      </c>
      <c r="G33" s="33">
        <f t="shared" si="11"/>
        <v>-45161.6</v>
      </c>
      <c r="H33" s="33">
        <f t="shared" si="11"/>
        <v>-21551.2</v>
      </c>
      <c r="I33" s="33">
        <f t="shared" si="11"/>
        <v>-25436.4</v>
      </c>
      <c r="J33" s="33">
        <f t="shared" si="11"/>
        <v>-33233.2</v>
      </c>
      <c r="K33" s="33">
        <f t="shared" si="11"/>
        <v>-57728</v>
      </c>
      <c r="L33" s="33">
        <f t="shared" si="9"/>
        <v>-451004.4</v>
      </c>
      <c r="M33" s="35"/>
    </row>
    <row r="34" spans="1:13" ht="18.75" customHeight="1">
      <c r="A34" s="37" t="s">
        <v>29</v>
      </c>
      <c r="B34" s="28">
        <v>0</v>
      </c>
      <c r="C34" s="28">
        <v>0</v>
      </c>
      <c r="D34" s="28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28">
        <f t="shared" si="9"/>
        <v>0</v>
      </c>
      <c r="M34"/>
    </row>
    <row r="35" spans="1:13" ht="18.75" customHeight="1">
      <c r="A35" s="37" t="s">
        <v>30</v>
      </c>
      <c r="B35" s="28">
        <v>0</v>
      </c>
      <c r="C35" s="28">
        <v>0</v>
      </c>
      <c r="D35" s="28">
        <v>0</v>
      </c>
      <c r="E35" s="17">
        <v>0</v>
      </c>
      <c r="F35" s="17">
        <v>0</v>
      </c>
      <c r="G35" s="17">
        <v>0</v>
      </c>
      <c r="H35" s="17">
        <v>0</v>
      </c>
      <c r="I35" s="33">
        <v>0</v>
      </c>
      <c r="J35" s="17">
        <v>0</v>
      </c>
      <c r="K35" s="17">
        <v>0</v>
      </c>
      <c r="L35" s="33">
        <f t="shared" si="9"/>
        <v>0</v>
      </c>
      <c r="M35"/>
    </row>
    <row r="36" spans="1:13" ht="18.75" customHeight="1">
      <c r="A36" s="37" t="s">
        <v>31</v>
      </c>
      <c r="B36" s="28">
        <v>0</v>
      </c>
      <c r="C36" s="28">
        <v>0</v>
      </c>
      <c r="D36" s="28">
        <v>0</v>
      </c>
      <c r="E36" s="17">
        <v>0</v>
      </c>
      <c r="F36" s="17">
        <v>0</v>
      </c>
      <c r="G36" s="17">
        <v>0</v>
      </c>
      <c r="H36" s="17">
        <v>0</v>
      </c>
      <c r="I36" s="33">
        <v>-14262.62</v>
      </c>
      <c r="J36" s="17">
        <v>0</v>
      </c>
      <c r="K36" s="17">
        <v>0</v>
      </c>
      <c r="L36" s="33">
        <f t="shared" si="9"/>
        <v>-14262.62</v>
      </c>
      <c r="M36"/>
    </row>
    <row r="37" spans="1:13" s="36" customFormat="1" ht="18.75" customHeight="1">
      <c r="A37" s="27" t="s">
        <v>32</v>
      </c>
      <c r="B37" s="38">
        <f>SUM(B38:B49)</f>
        <v>-105653.40000000001</v>
      </c>
      <c r="C37" s="38">
        <f aca="true" t="shared" si="12" ref="C37:K37">SUM(C38:C49)</f>
        <v>-2288.88</v>
      </c>
      <c r="D37" s="38">
        <f t="shared" si="12"/>
        <v>-7156.39</v>
      </c>
      <c r="E37" s="38">
        <f t="shared" si="12"/>
        <v>-11458.159999999907</v>
      </c>
      <c r="F37" s="38">
        <f t="shared" si="12"/>
        <v>-6272.7</v>
      </c>
      <c r="G37" s="38">
        <f t="shared" si="12"/>
        <v>-3708.57</v>
      </c>
      <c r="H37" s="38">
        <f t="shared" si="12"/>
        <v>-8354.54</v>
      </c>
      <c r="I37" s="38">
        <f t="shared" si="12"/>
        <v>-2651.05</v>
      </c>
      <c r="J37" s="38">
        <f t="shared" si="12"/>
        <v>-3230.51</v>
      </c>
      <c r="K37" s="38">
        <f t="shared" si="12"/>
        <v>-4070.74</v>
      </c>
      <c r="L37" s="33">
        <f t="shared" si="9"/>
        <v>-154844.93999999992</v>
      </c>
      <c r="M37"/>
    </row>
    <row r="38" spans="1:13" ht="18.75" customHeight="1">
      <c r="A38" s="37" t="s">
        <v>33</v>
      </c>
      <c r="B38" s="38">
        <v>-78052.94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3">
        <f t="shared" si="9"/>
        <v>-78052.94</v>
      </c>
      <c r="M38"/>
    </row>
    <row r="39" spans="1:13" ht="18.75" customHeight="1">
      <c r="A39" s="37" t="s">
        <v>34</v>
      </c>
      <c r="B39" s="33">
        <v>-24196.11</v>
      </c>
      <c r="C39" s="17">
        <v>0</v>
      </c>
      <c r="D39" s="17">
        <v>0</v>
      </c>
      <c r="E39" s="33">
        <v>-5518.65</v>
      </c>
      <c r="F39" s="28">
        <v>0</v>
      </c>
      <c r="G39" s="28">
        <v>0</v>
      </c>
      <c r="H39" s="33">
        <v>-6311.93</v>
      </c>
      <c r="I39" s="17">
        <v>0</v>
      </c>
      <c r="J39" s="28">
        <v>0</v>
      </c>
      <c r="K39" s="17">
        <v>0</v>
      </c>
      <c r="L39" s="33">
        <f>SUM(B39:K39)</f>
        <v>-36026.69</v>
      </c>
      <c r="M39"/>
    </row>
    <row r="40" spans="1:13" ht="18.75" customHeight="1">
      <c r="A40" s="37" t="s">
        <v>35</v>
      </c>
      <c r="B40" s="33">
        <v>0</v>
      </c>
      <c r="C40" s="17">
        <v>0</v>
      </c>
      <c r="D40" s="17">
        <v>0</v>
      </c>
      <c r="E40" s="17">
        <v>0</v>
      </c>
      <c r="F40" s="28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33">
        <f>SUM(B40:K40)</f>
        <v>0</v>
      </c>
      <c r="M40"/>
    </row>
    <row r="41" spans="1:13" ht="18.75" customHeight="1">
      <c r="A41" s="37" t="s">
        <v>36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0">
        <f aca="true" t="shared" si="13" ref="L41:L48">SUM(B41:K41)</f>
        <v>0</v>
      </c>
      <c r="M41"/>
    </row>
    <row r="42" spans="1:13" ht="18.75" customHeight="1">
      <c r="A42" s="37" t="s">
        <v>37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30">
        <f t="shared" si="13"/>
        <v>0</v>
      </c>
      <c r="M42"/>
    </row>
    <row r="43" spans="1:13" ht="18.75" customHeight="1">
      <c r="A43" s="37" t="s">
        <v>38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30">
        <f t="shared" si="13"/>
        <v>0</v>
      </c>
      <c r="M43"/>
    </row>
    <row r="44" spans="1:13" ht="18.75" customHeight="1">
      <c r="A44" s="37" t="s">
        <v>39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0">
        <f t="shared" si="13"/>
        <v>0</v>
      </c>
      <c r="M44"/>
    </row>
    <row r="45" spans="1:13" ht="18.75" customHeight="1">
      <c r="A45" s="37" t="s">
        <v>40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30">
        <f t="shared" si="13"/>
        <v>0</v>
      </c>
      <c r="M45"/>
    </row>
    <row r="46" spans="1:12" ht="18.75" customHeight="1">
      <c r="A46" s="37" t="s">
        <v>68</v>
      </c>
      <c r="B46" s="17">
        <v>0</v>
      </c>
      <c r="C46" s="17">
        <v>0</v>
      </c>
      <c r="D46" s="17">
        <v>0</v>
      </c>
      <c r="E46" s="17">
        <v>1080000</v>
      </c>
      <c r="F46" s="17">
        <v>0</v>
      </c>
      <c r="G46" s="17">
        <v>0</v>
      </c>
      <c r="H46" s="17">
        <v>0</v>
      </c>
      <c r="I46" s="17">
        <v>535500</v>
      </c>
      <c r="J46" s="17">
        <v>0</v>
      </c>
      <c r="K46" s="17">
        <v>0</v>
      </c>
      <c r="L46" s="17">
        <f>SUM(B46:K46)</f>
        <v>1615500</v>
      </c>
    </row>
    <row r="47" spans="1:12" ht="18.75" customHeight="1">
      <c r="A47" s="37" t="s">
        <v>69</v>
      </c>
      <c r="B47" s="17">
        <v>0</v>
      </c>
      <c r="C47" s="17">
        <v>0</v>
      </c>
      <c r="D47" s="17">
        <v>0</v>
      </c>
      <c r="E47" s="17">
        <v>-1080000</v>
      </c>
      <c r="F47" s="17">
        <v>0</v>
      </c>
      <c r="G47" s="17">
        <v>0</v>
      </c>
      <c r="H47" s="17">
        <v>0</v>
      </c>
      <c r="I47" s="17">
        <v>-535500</v>
      </c>
      <c r="J47" s="17">
        <v>0</v>
      </c>
      <c r="K47" s="17">
        <v>0</v>
      </c>
      <c r="L47" s="17">
        <f>SUM(B47:K47)</f>
        <v>-1615500</v>
      </c>
    </row>
    <row r="48" spans="1:12" ht="18.75" customHeight="1">
      <c r="A48" s="37" t="s">
        <v>70</v>
      </c>
      <c r="B48" s="17">
        <v>-3404.35</v>
      </c>
      <c r="C48" s="17">
        <v>-2288.88</v>
      </c>
      <c r="D48" s="17">
        <v>-7156.39</v>
      </c>
      <c r="E48" s="17">
        <v>-5939.51</v>
      </c>
      <c r="F48" s="17">
        <v>-6272.7</v>
      </c>
      <c r="G48" s="17">
        <v>-3708.57</v>
      </c>
      <c r="H48" s="17">
        <v>-2042.61</v>
      </c>
      <c r="I48" s="17">
        <v>-2651.05</v>
      </c>
      <c r="J48" s="17">
        <v>-3230.51</v>
      </c>
      <c r="K48" s="17">
        <v>-4070.74</v>
      </c>
      <c r="L48" s="30">
        <f t="shared" si="13"/>
        <v>-40765.31</v>
      </c>
    </row>
    <row r="49" spans="1:13" ht="12" customHeight="1">
      <c r="A49" s="14"/>
      <c r="B49" s="17">
        <v>0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17">
        <v>0</v>
      </c>
      <c r="L49" s="18"/>
      <c r="M49" s="39"/>
    </row>
    <row r="50" spans="1:13" ht="18.75" customHeight="1">
      <c r="A50" s="27" t="s">
        <v>41</v>
      </c>
      <c r="B50" s="17">
        <v>0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17">
        <v>0</v>
      </c>
      <c r="L50" s="33">
        <f aca="true" t="shared" si="14" ref="L50:L55">SUM(B50:K50)</f>
        <v>0</v>
      </c>
      <c r="M50"/>
    </row>
    <row r="51" spans="1:13" ht="18.75" customHeight="1">
      <c r="A51" s="27" t="s">
        <v>78</v>
      </c>
      <c r="B51" s="17">
        <f>+B52+B53</f>
        <v>0</v>
      </c>
      <c r="C51" s="17">
        <f aca="true" t="shared" si="15" ref="C51:K51">+C52+C53</f>
        <v>0</v>
      </c>
      <c r="D51" s="17">
        <f t="shared" si="15"/>
        <v>0</v>
      </c>
      <c r="E51" s="17">
        <f t="shared" si="15"/>
        <v>0</v>
      </c>
      <c r="F51" s="17">
        <f t="shared" si="15"/>
        <v>0</v>
      </c>
      <c r="G51" s="17">
        <f t="shared" si="15"/>
        <v>0</v>
      </c>
      <c r="H51" s="17">
        <f t="shared" si="15"/>
        <v>0</v>
      </c>
      <c r="I51" s="17">
        <f t="shared" si="15"/>
        <v>0</v>
      </c>
      <c r="J51" s="17">
        <f t="shared" si="15"/>
        <v>0</v>
      </c>
      <c r="K51" s="17">
        <f t="shared" si="15"/>
        <v>0</v>
      </c>
      <c r="L51" s="33">
        <f t="shared" si="14"/>
        <v>0</v>
      </c>
      <c r="M51" s="57"/>
    </row>
    <row r="52" spans="1:13" ht="18.75" customHeight="1">
      <c r="A52" s="37" t="s">
        <v>79</v>
      </c>
      <c r="B52" s="33">
        <v>-79987.15</v>
      </c>
      <c r="C52" s="33">
        <v>-35908.34</v>
      </c>
      <c r="D52" s="33">
        <v>-126942.93</v>
      </c>
      <c r="E52" s="33">
        <v>-123686</v>
      </c>
      <c r="F52" s="33">
        <v>-109735.13</v>
      </c>
      <c r="G52" s="33">
        <v>-71042.19</v>
      </c>
      <c r="H52" s="33">
        <v>-37860.09</v>
      </c>
      <c r="I52" s="33">
        <v>-31165.5</v>
      </c>
      <c r="J52" s="33">
        <v>-48192.69</v>
      </c>
      <c r="K52" s="33">
        <v>-52422.71</v>
      </c>
      <c r="L52" s="33">
        <f t="shared" si="14"/>
        <v>-716942.73</v>
      </c>
      <c r="M52" s="57"/>
    </row>
    <row r="53" spans="1:13" ht="18.75" customHeight="1">
      <c r="A53" s="37" t="s">
        <v>80</v>
      </c>
      <c r="B53" s="33">
        <v>79987.15</v>
      </c>
      <c r="C53" s="33">
        <v>35908.34</v>
      </c>
      <c r="D53" s="33">
        <v>126942.93</v>
      </c>
      <c r="E53" s="33">
        <v>123686</v>
      </c>
      <c r="F53" s="33">
        <v>109735.13</v>
      </c>
      <c r="G53" s="33">
        <v>71042.19</v>
      </c>
      <c r="H53" s="33">
        <v>37860.09</v>
      </c>
      <c r="I53" s="33">
        <v>31165.5</v>
      </c>
      <c r="J53" s="33">
        <v>48192.69</v>
      </c>
      <c r="K53" s="33">
        <v>52422.71</v>
      </c>
      <c r="L53" s="33">
        <f t="shared" si="14"/>
        <v>716942.73</v>
      </c>
      <c r="M53" s="60"/>
    </row>
    <row r="54" spans="1:13" ht="12" customHeight="1">
      <c r="A54" s="27"/>
      <c r="B54" s="23">
        <v>0</v>
      </c>
      <c r="C54" s="23">
        <v>0</v>
      </c>
      <c r="D54" s="23">
        <v>0</v>
      </c>
      <c r="E54" s="23">
        <v>0</v>
      </c>
      <c r="F54" s="23">
        <v>0</v>
      </c>
      <c r="G54" s="23">
        <v>0</v>
      </c>
      <c r="H54" s="23">
        <v>0</v>
      </c>
      <c r="I54" s="23">
        <v>0</v>
      </c>
      <c r="J54" s="23">
        <v>0</v>
      </c>
      <c r="K54" s="23">
        <v>0</v>
      </c>
      <c r="L54" s="30">
        <f t="shared" si="14"/>
        <v>0</v>
      </c>
      <c r="M54" s="40"/>
    </row>
    <row r="55" spans="1:13" ht="18.75" customHeight="1">
      <c r="A55" s="19" t="s">
        <v>42</v>
      </c>
      <c r="B55" s="41">
        <f aca="true" t="shared" si="16" ref="B55:K55">IF(B20+B31+B44+B56&lt;0,0,B20+B31+B56)</f>
        <v>664457.9300000002</v>
      </c>
      <c r="C55" s="41">
        <f t="shared" si="16"/>
        <v>502983.3200000002</v>
      </c>
      <c r="D55" s="41">
        <f t="shared" si="16"/>
        <v>1585137.9500000002</v>
      </c>
      <c r="E55" s="41">
        <f t="shared" si="16"/>
        <v>1313824.0700000003</v>
      </c>
      <c r="F55" s="41">
        <f t="shared" si="16"/>
        <v>1404292.66</v>
      </c>
      <c r="G55" s="41">
        <f t="shared" si="16"/>
        <v>820066.04</v>
      </c>
      <c r="H55" s="41">
        <f t="shared" si="16"/>
        <v>447894.97</v>
      </c>
      <c r="I55" s="41">
        <f t="shared" si="16"/>
        <v>580429.5400000003</v>
      </c>
      <c r="J55" s="41">
        <f t="shared" si="16"/>
        <v>721750.45</v>
      </c>
      <c r="K55" s="41">
        <f t="shared" si="16"/>
        <v>891701.91</v>
      </c>
      <c r="L55" s="42">
        <f t="shared" si="14"/>
        <v>8932538.84</v>
      </c>
      <c r="M55" s="55"/>
    </row>
    <row r="56" spans="1:13" ht="18.75" customHeight="1">
      <c r="A56" s="27" t="s">
        <v>43</v>
      </c>
      <c r="B56" s="18">
        <v>0</v>
      </c>
      <c r="C56" s="18">
        <v>0</v>
      </c>
      <c r="D56" s="18">
        <v>0</v>
      </c>
      <c r="E56" s="18">
        <v>0</v>
      </c>
      <c r="F56" s="18">
        <v>0</v>
      </c>
      <c r="G56" s="18">
        <v>0</v>
      </c>
      <c r="H56" s="18">
        <v>0</v>
      </c>
      <c r="I56" s="18">
        <v>0</v>
      </c>
      <c r="J56" s="18">
        <v>0</v>
      </c>
      <c r="K56" s="18">
        <v>0</v>
      </c>
      <c r="L56" s="17">
        <f>SUM(C56:K56)</f>
        <v>0</v>
      </c>
      <c r="M56"/>
    </row>
    <row r="57" spans="1:13" ht="18.75" customHeight="1">
      <c r="A57" s="27" t="s">
        <v>44</v>
      </c>
      <c r="B57" s="33">
        <f aca="true" t="shared" si="17" ref="B57:K57">IF(B20+B31+B44+B56&gt;0,0,B20+B31+B56)</f>
        <v>0</v>
      </c>
      <c r="C57" s="33">
        <f t="shared" si="17"/>
        <v>0</v>
      </c>
      <c r="D57" s="33">
        <f t="shared" si="17"/>
        <v>0</v>
      </c>
      <c r="E57" s="33">
        <f t="shared" si="17"/>
        <v>0</v>
      </c>
      <c r="F57" s="33">
        <f t="shared" si="17"/>
        <v>0</v>
      </c>
      <c r="G57" s="33">
        <f t="shared" si="17"/>
        <v>0</v>
      </c>
      <c r="H57" s="33">
        <f t="shared" si="17"/>
        <v>0</v>
      </c>
      <c r="I57" s="33">
        <f t="shared" si="17"/>
        <v>0</v>
      </c>
      <c r="J57" s="33">
        <f t="shared" si="17"/>
        <v>0</v>
      </c>
      <c r="K57" s="33">
        <f t="shared" si="17"/>
        <v>0</v>
      </c>
      <c r="L57" s="17">
        <f>SUM(C57:K57)</f>
        <v>0</v>
      </c>
      <c r="M57"/>
    </row>
    <row r="58" spans="1:12" ht="12" customHeight="1">
      <c r="A58" s="19"/>
      <c r="B58" s="23">
        <v>0</v>
      </c>
      <c r="C58" s="23">
        <v>0</v>
      </c>
      <c r="D58" s="23">
        <v>0</v>
      </c>
      <c r="E58" s="23">
        <v>0</v>
      </c>
      <c r="F58" s="23">
        <v>0</v>
      </c>
      <c r="G58" s="23">
        <v>0</v>
      </c>
      <c r="H58" s="23">
        <v>0</v>
      </c>
      <c r="I58" s="23">
        <v>0</v>
      </c>
      <c r="J58" s="23">
        <v>0</v>
      </c>
      <c r="K58" s="23"/>
      <c r="L58" s="23"/>
    </row>
    <row r="59" spans="1:12" ht="12" customHeight="1">
      <c r="A59" s="43"/>
      <c r="B59" s="43"/>
      <c r="C59" s="43"/>
      <c r="D59" s="43"/>
      <c r="E59" s="43"/>
      <c r="F59" s="43"/>
      <c r="G59" s="43"/>
      <c r="H59" s="43"/>
      <c r="I59" s="43"/>
      <c r="J59" s="43"/>
      <c r="K59" s="43"/>
      <c r="L59" s="43"/>
    </row>
    <row r="60" spans="1:12" ht="12" customHeight="1">
      <c r="A60" s="9"/>
      <c r="B60" s="44">
        <v>0</v>
      </c>
      <c r="C60" s="44">
        <v>0</v>
      </c>
      <c r="D60" s="44">
        <v>0</v>
      </c>
      <c r="E60" s="44">
        <v>0</v>
      </c>
      <c r="F60" s="44">
        <v>0</v>
      </c>
      <c r="G60" s="44">
        <v>0</v>
      </c>
      <c r="H60" s="44">
        <v>0</v>
      </c>
      <c r="I60" s="44">
        <v>0</v>
      </c>
      <c r="J60" s="44">
        <v>0</v>
      </c>
      <c r="K60" s="44"/>
      <c r="L60" s="44"/>
    </row>
    <row r="61" spans="1:13" ht="18.75" customHeight="1">
      <c r="A61" s="45" t="s">
        <v>45</v>
      </c>
      <c r="B61" s="41">
        <f>SUM(B62:B75)</f>
        <v>664457.92</v>
      </c>
      <c r="C61" s="41">
        <f aca="true" t="shared" si="18" ref="C61:J61">SUM(C62:C73)</f>
        <v>502983.32</v>
      </c>
      <c r="D61" s="41">
        <f t="shared" si="18"/>
        <v>1585137.9529040423</v>
      </c>
      <c r="E61" s="41">
        <f t="shared" si="18"/>
        <v>1313824.0658292433</v>
      </c>
      <c r="F61" s="41">
        <f t="shared" si="18"/>
        <v>1404292.6563373087</v>
      </c>
      <c r="G61" s="41">
        <f t="shared" si="18"/>
        <v>820066.0386317961</v>
      </c>
      <c r="H61" s="41">
        <f t="shared" si="18"/>
        <v>447894.97025906073</v>
      </c>
      <c r="I61" s="41">
        <f>SUM(I62:I78)</f>
        <v>580429.537175149</v>
      </c>
      <c r="J61" s="41">
        <f t="shared" si="18"/>
        <v>721750.4478612638</v>
      </c>
      <c r="K61" s="41">
        <f>SUM(K62:K75)</f>
        <v>891701.8999999999</v>
      </c>
      <c r="L61" s="46">
        <f>SUM(B61:K61)</f>
        <v>8932538.808997864</v>
      </c>
      <c r="M61" s="40"/>
    </row>
    <row r="62" spans="1:13" ht="18.75" customHeight="1">
      <c r="A62" s="47" t="s">
        <v>46</v>
      </c>
      <c r="B62" s="48">
        <v>664457.92</v>
      </c>
      <c r="C62" s="17">
        <v>0</v>
      </c>
      <c r="D62" s="17">
        <v>0</v>
      </c>
      <c r="E62" s="17">
        <v>0</v>
      </c>
      <c r="F62" s="17">
        <v>0</v>
      </c>
      <c r="G62" s="17">
        <v>0</v>
      </c>
      <c r="H62" s="17">
        <v>0</v>
      </c>
      <c r="I62" s="17">
        <v>0</v>
      </c>
      <c r="J62" s="17">
        <v>0</v>
      </c>
      <c r="K62" s="17">
        <v>0</v>
      </c>
      <c r="L62" s="46">
        <f aca="true" t="shared" si="19" ref="L62:L73">SUM(B62:K62)</f>
        <v>664457.92</v>
      </c>
      <c r="M62"/>
    </row>
    <row r="63" spans="1:13" ht="18.75" customHeight="1">
      <c r="A63" s="47" t="s">
        <v>55</v>
      </c>
      <c r="B63" s="17">
        <v>0</v>
      </c>
      <c r="C63" s="48">
        <v>439909.21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46">
        <f t="shared" si="19"/>
        <v>439909.21</v>
      </c>
      <c r="M63"/>
    </row>
    <row r="64" spans="1:13" ht="18.75" customHeight="1">
      <c r="A64" s="47" t="s">
        <v>56</v>
      </c>
      <c r="B64" s="17">
        <v>0</v>
      </c>
      <c r="C64" s="48">
        <v>63074.11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17">
        <v>0</v>
      </c>
      <c r="K64" s="17">
        <v>0</v>
      </c>
      <c r="L64" s="46">
        <f t="shared" si="19"/>
        <v>63074.11</v>
      </c>
      <c r="M64" s="58"/>
    </row>
    <row r="65" spans="1:12" ht="18.75" customHeight="1">
      <c r="A65" s="47" t="s">
        <v>47</v>
      </c>
      <c r="B65" s="17">
        <v>0</v>
      </c>
      <c r="C65" s="17">
        <v>0</v>
      </c>
      <c r="D65" s="48">
        <v>1585137.9529040423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46">
        <f t="shared" si="19"/>
        <v>1585137.9529040423</v>
      </c>
    </row>
    <row r="66" spans="1:12" ht="18.75" customHeight="1">
      <c r="A66" s="47" t="s">
        <v>48</v>
      </c>
      <c r="B66" s="17">
        <v>0</v>
      </c>
      <c r="C66" s="17">
        <v>0</v>
      </c>
      <c r="D66" s="17">
        <v>0</v>
      </c>
      <c r="E66" s="48">
        <v>1313824.0658292433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17">
        <v>0</v>
      </c>
      <c r="L66" s="46">
        <f t="shared" si="19"/>
        <v>1313824.0658292433</v>
      </c>
    </row>
    <row r="67" spans="1:12" ht="18.75" customHeight="1">
      <c r="A67" s="47" t="s">
        <v>49</v>
      </c>
      <c r="B67" s="17">
        <v>0</v>
      </c>
      <c r="C67" s="17">
        <v>0</v>
      </c>
      <c r="D67" s="17">
        <v>0</v>
      </c>
      <c r="E67" s="17">
        <v>0</v>
      </c>
      <c r="F67" s="48">
        <v>1404292.6563373087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46">
        <f t="shared" si="19"/>
        <v>1404292.6563373087</v>
      </c>
    </row>
    <row r="68" spans="1:12" ht="18.75" customHeight="1">
      <c r="A68" s="47" t="s">
        <v>50</v>
      </c>
      <c r="B68" s="17">
        <v>0</v>
      </c>
      <c r="C68" s="17">
        <v>0</v>
      </c>
      <c r="D68" s="17">
        <v>0</v>
      </c>
      <c r="E68" s="17">
        <v>0</v>
      </c>
      <c r="F68" s="17">
        <v>0</v>
      </c>
      <c r="G68" s="48">
        <v>820066.0386317961</v>
      </c>
      <c r="H68" s="17">
        <v>0</v>
      </c>
      <c r="I68" s="17">
        <v>0</v>
      </c>
      <c r="J68" s="17">
        <v>0</v>
      </c>
      <c r="K68" s="17">
        <v>0</v>
      </c>
      <c r="L68" s="46">
        <f t="shared" si="19"/>
        <v>820066.0386317961</v>
      </c>
    </row>
    <row r="69" spans="1:12" ht="18.75" customHeight="1">
      <c r="A69" s="47" t="s">
        <v>51</v>
      </c>
      <c r="B69" s="17">
        <v>0</v>
      </c>
      <c r="C69" s="17">
        <v>0</v>
      </c>
      <c r="D69" s="17">
        <v>0</v>
      </c>
      <c r="E69" s="17">
        <v>0</v>
      </c>
      <c r="F69" s="17">
        <v>0</v>
      </c>
      <c r="G69" s="17">
        <v>0</v>
      </c>
      <c r="H69" s="48">
        <v>447894.97025906073</v>
      </c>
      <c r="I69" s="17">
        <v>0</v>
      </c>
      <c r="J69" s="17">
        <v>0</v>
      </c>
      <c r="K69" s="17">
        <v>0</v>
      </c>
      <c r="L69" s="46">
        <f t="shared" si="19"/>
        <v>447894.97025906073</v>
      </c>
    </row>
    <row r="70" spans="1:12" ht="18.75" customHeight="1">
      <c r="A70" s="47" t="s">
        <v>81</v>
      </c>
      <c r="B70" s="17">
        <v>0</v>
      </c>
      <c r="C70" s="17">
        <v>0</v>
      </c>
      <c r="D70" s="17">
        <v>0</v>
      </c>
      <c r="E70" s="17">
        <v>0</v>
      </c>
      <c r="F70" s="17">
        <v>0</v>
      </c>
      <c r="G70" s="17">
        <v>0</v>
      </c>
      <c r="H70" s="17">
        <v>0</v>
      </c>
      <c r="I70" s="48">
        <v>580429.537175149</v>
      </c>
      <c r="J70" s="17">
        <v>0</v>
      </c>
      <c r="K70" s="17">
        <v>0</v>
      </c>
      <c r="L70" s="46">
        <f t="shared" si="19"/>
        <v>580429.537175149</v>
      </c>
    </row>
    <row r="71" spans="1:12" ht="18.75" customHeight="1">
      <c r="A71" s="47" t="s">
        <v>53</v>
      </c>
      <c r="B71" s="17">
        <v>0</v>
      </c>
      <c r="C71" s="17">
        <v>0</v>
      </c>
      <c r="D71" s="17">
        <v>0</v>
      </c>
      <c r="E71" s="17">
        <v>0</v>
      </c>
      <c r="F71" s="17">
        <v>0</v>
      </c>
      <c r="G71" s="17">
        <v>0</v>
      </c>
      <c r="H71" s="17">
        <v>0</v>
      </c>
      <c r="I71" s="17">
        <v>0</v>
      </c>
      <c r="J71" s="48">
        <v>721750.4478612638</v>
      </c>
      <c r="K71" s="17">
        <v>0</v>
      </c>
      <c r="L71" s="46">
        <f t="shared" si="19"/>
        <v>721750.4478612638</v>
      </c>
    </row>
    <row r="72" spans="1:12" ht="18.75" customHeight="1">
      <c r="A72" s="47" t="s">
        <v>63</v>
      </c>
      <c r="B72" s="17">
        <v>0</v>
      </c>
      <c r="C72" s="17">
        <v>0</v>
      </c>
      <c r="D72" s="17">
        <v>0</v>
      </c>
      <c r="E72" s="17">
        <v>0</v>
      </c>
      <c r="F72" s="17">
        <v>0</v>
      </c>
      <c r="G72" s="17">
        <v>0</v>
      </c>
      <c r="H72" s="17">
        <v>0</v>
      </c>
      <c r="I72" s="17">
        <v>0</v>
      </c>
      <c r="J72" s="17">
        <v>0</v>
      </c>
      <c r="K72" s="49">
        <v>515047.01999999996</v>
      </c>
      <c r="L72" s="46">
        <f t="shared" si="19"/>
        <v>515047.01999999996</v>
      </c>
    </row>
    <row r="73" spans="1:12" ht="18.75" customHeight="1">
      <c r="A73" s="47" t="s">
        <v>64</v>
      </c>
      <c r="B73" s="17">
        <v>0</v>
      </c>
      <c r="C73" s="17">
        <v>0</v>
      </c>
      <c r="D73" s="17">
        <v>0</v>
      </c>
      <c r="E73" s="17">
        <v>0</v>
      </c>
      <c r="F73" s="17">
        <v>0</v>
      </c>
      <c r="G73" s="17">
        <v>0</v>
      </c>
      <c r="H73" s="17">
        <v>0</v>
      </c>
      <c r="I73" s="17">
        <v>0</v>
      </c>
      <c r="J73" s="17">
        <v>0</v>
      </c>
      <c r="K73" s="49">
        <v>376654.88</v>
      </c>
      <c r="L73" s="46">
        <f t="shared" si="19"/>
        <v>376654.88</v>
      </c>
    </row>
    <row r="74" spans="1:12" ht="18.75" customHeight="1">
      <c r="A74" s="47" t="s">
        <v>65</v>
      </c>
      <c r="B74" s="17">
        <v>0</v>
      </c>
      <c r="C74" s="17">
        <v>0</v>
      </c>
      <c r="D74" s="17">
        <v>0</v>
      </c>
      <c r="E74" s="17">
        <v>0</v>
      </c>
      <c r="F74" s="17">
        <v>0</v>
      </c>
      <c r="G74" s="17">
        <v>0</v>
      </c>
      <c r="H74" s="17">
        <v>0</v>
      </c>
      <c r="I74" s="17">
        <v>0</v>
      </c>
      <c r="J74" s="17">
        <v>0</v>
      </c>
      <c r="K74" s="17">
        <v>0</v>
      </c>
      <c r="L74" s="46">
        <f>SUM(B74:K74)</f>
        <v>0</v>
      </c>
    </row>
    <row r="75" spans="1:12" ht="18" customHeight="1">
      <c r="A75" s="50" t="s">
        <v>66</v>
      </c>
      <c r="B75" s="53">
        <v>0</v>
      </c>
      <c r="C75" s="53">
        <v>0</v>
      </c>
      <c r="D75" s="53">
        <v>0</v>
      </c>
      <c r="E75" s="53">
        <v>0</v>
      </c>
      <c r="F75" s="53">
        <v>0</v>
      </c>
      <c r="G75" s="53">
        <v>0</v>
      </c>
      <c r="H75" s="53">
        <v>0</v>
      </c>
      <c r="I75" s="53">
        <v>0</v>
      </c>
      <c r="J75" s="53">
        <v>0</v>
      </c>
      <c r="K75" s="53">
        <v>0</v>
      </c>
      <c r="L75" s="51">
        <f>SUM(B75:K75)</f>
        <v>0</v>
      </c>
    </row>
    <row r="76" spans="1:11" ht="18" customHeight="1">
      <c r="A76" s="59" t="s">
        <v>82</v>
      </c>
      <c r="H76"/>
      <c r="I76"/>
      <c r="J76"/>
      <c r="K76"/>
    </row>
    <row r="77" spans="1:11" ht="18" customHeight="1">
      <c r="A77" s="54"/>
      <c r="I77"/>
      <c r="J77"/>
      <c r="K77"/>
    </row>
    <row r="78" spans="1:11" ht="18" customHeight="1">
      <c r="A78" s="52"/>
      <c r="I78"/>
      <c r="K78"/>
    </row>
    <row r="79" spans="10:11" ht="14.25">
      <c r="J79"/>
      <c r="K79"/>
    </row>
    <row r="80" ht="14.25">
      <c r="K80"/>
    </row>
    <row r="81" ht="14.25">
      <c r="K81"/>
    </row>
    <row r="82" ht="14.25">
      <c r="K82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9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2023-01-17T14:15:32Z</dcterms:modified>
  <cp:category/>
  <cp:version/>
  <cp:contentType/>
  <cp:contentStatus/>
</cp:coreProperties>
</file>