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<sst xmlns="http://schemas.openxmlformats.org/spreadsheetml/2006/main" count="90" uniqueCount="87">
  <si>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</si>
  <si>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</si>
  <si>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</si>
  <si>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</si>
  <si>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</si>
  <si>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</si>
  <si>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</si>
  <si>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</si>
  <si>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</si>
  <si>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</si>
  <si>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</si>
  <si>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</si>
  <si>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</si>
  <si>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</si>
  <si>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</si>
  <si>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</si>
  <si>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</si>
  <si>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</si>
  <si>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</si>
  <si>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</si>
  <si>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</si>
  <si>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</si>
  <si>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</si>
  <si>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</si>
  <si>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</si>
  <si>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</si>
  <si>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</si>
  <si>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</si>
  <si>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</si>
  <si>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</si>
  <si>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</si>
  <si>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</si>
  <si>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</si>
  <si>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</si>
  <si>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</si>
  <si>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</si>
  <si>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</si>
  <si>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</si>
  <si>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</si>
  <si>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</si>
  <si>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</si>
  <si>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</si>
  <si>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</si>
  <si>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</si>
  <si>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</si>
  <si>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</si>
  <si>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</si>
  <si>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</si>
  <si>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</si>
  <si>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</si>
  <si>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</si>
  <si>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</si>
  <si>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</si>
  <si>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</si>
  <si>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</si>
  <si>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</si>
  <si>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</si>
  <si>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</si>
  <si>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</si>
  <si>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</si>
  <si>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</si>
  <si>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</si>
  <si>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</si>
  <si>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</si>
  <si>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</si>
  <si>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18/08/22 - VENCIMENTO 25/08/22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</si>
  <si>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</si>
  <si>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</si>
  <si>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</si>
  <si>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</si>
  <si>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</si>
  <si>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</si>
  <si>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+ 5.4.)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</si>
  <si>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</si>
  <si>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</si>
  <si>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</si>
  <si>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</si>
  <si>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</si>
  <si>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</si>
  <si>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</si>
  <si>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</si>
  <si>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</si>
  <si>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</si>
  <si>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5.2.17. Remuneração da Manutenção de Validadores</t>
  </si>
  <si>
    <t>5.2.18. Remuneração da Implantação de Validadores</t>
  </si>
  <si>
    <t>5.3. Revisão de Remuneração pelo Transporte Coletivo (1)</t>
  </si>
  <si>
    <t>Nota: (1) Revisões do mês de julho/22, de passageiros transportados, 1.157.596 passageiros, de ar condicionado e de fator de transição.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</si>
</sst>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73" sqref="A73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1" t="s">
        <v>64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21">
      <c r="A2" s="62" t="s">
        <v>65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3" t="s">
        <v>1</v>
      </c>
      <c r="B4" s="63" t="s">
        <v>2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4" t="s">
        <v>3</v>
      </c>
    </row>
    <row r="5" spans="1:15" ht="42" customHeight="1">
      <c r="A5" s="63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3"/>
    </row>
    <row r="6" spans="1:15" ht="20.25" customHeight="1">
      <c r="A6" s="63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3"/>
    </row>
    <row r="7" spans="1:26" ht="18.75" customHeight="1">
      <c r="A7" s="8" t="s">
        <v>27</v>
      </c>
      <c r="B7" s="9">
        <f aca="true" t="shared" si="0" ref="B7:O7">B8+B11</f>
        <v>389237</v>
      </c>
      <c r="C7" s="9">
        <f t="shared" si="0"/>
        <v>281354</v>
      </c>
      <c r="D7" s="9">
        <f t="shared" si="0"/>
        <v>277113</v>
      </c>
      <c r="E7" s="9">
        <f t="shared" si="0"/>
        <v>68115</v>
      </c>
      <c r="F7" s="9">
        <f t="shared" si="0"/>
        <v>227001</v>
      </c>
      <c r="G7" s="9">
        <f t="shared" si="0"/>
        <v>377170</v>
      </c>
      <c r="H7" s="9">
        <f t="shared" si="0"/>
        <v>42750</v>
      </c>
      <c r="I7" s="9">
        <f t="shared" si="0"/>
        <v>296490</v>
      </c>
      <c r="J7" s="9">
        <f t="shared" si="0"/>
        <v>235618</v>
      </c>
      <c r="K7" s="9">
        <f t="shared" si="0"/>
        <v>359994</v>
      </c>
      <c r="L7" s="9">
        <f t="shared" si="0"/>
        <v>279643</v>
      </c>
      <c r="M7" s="9">
        <f t="shared" si="0"/>
        <v>133987</v>
      </c>
      <c r="N7" s="9">
        <f t="shared" si="0"/>
        <v>84101</v>
      </c>
      <c r="O7" s="9">
        <f t="shared" si="0"/>
        <v>3052573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11925</v>
      </c>
      <c r="C8" s="11">
        <f t="shared" si="1"/>
        <v>12859</v>
      </c>
      <c r="D8" s="11">
        <f t="shared" si="1"/>
        <v>9000</v>
      </c>
      <c r="E8" s="11">
        <f t="shared" si="1"/>
        <v>1890</v>
      </c>
      <c r="F8" s="11">
        <f t="shared" si="1"/>
        <v>7025</v>
      </c>
      <c r="G8" s="11">
        <f t="shared" si="1"/>
        <v>10786</v>
      </c>
      <c r="H8" s="11">
        <f t="shared" si="1"/>
        <v>2005</v>
      </c>
      <c r="I8" s="11">
        <f t="shared" si="1"/>
        <v>14452</v>
      </c>
      <c r="J8" s="11">
        <f t="shared" si="1"/>
        <v>9643</v>
      </c>
      <c r="K8" s="11">
        <f t="shared" si="1"/>
        <v>7568</v>
      </c>
      <c r="L8" s="11">
        <f t="shared" si="1"/>
        <v>6479</v>
      </c>
      <c r="M8" s="11">
        <f t="shared" si="1"/>
        <v>5151</v>
      </c>
      <c r="N8" s="11">
        <f t="shared" si="1"/>
        <v>3968</v>
      </c>
      <c r="O8" s="11">
        <f t="shared" si="1"/>
        <v>102751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11925</v>
      </c>
      <c r="C9" s="11">
        <v>12859</v>
      </c>
      <c r="D9" s="11">
        <v>9000</v>
      </c>
      <c r="E9" s="11">
        <v>1890</v>
      </c>
      <c r="F9" s="11">
        <v>7025</v>
      </c>
      <c r="G9" s="11">
        <v>10786</v>
      </c>
      <c r="H9" s="11">
        <v>2005</v>
      </c>
      <c r="I9" s="11">
        <v>14450</v>
      </c>
      <c r="J9" s="11">
        <v>9643</v>
      </c>
      <c r="K9" s="11">
        <v>7553</v>
      </c>
      <c r="L9" s="11">
        <v>6479</v>
      </c>
      <c r="M9" s="11">
        <v>5148</v>
      </c>
      <c r="N9" s="11">
        <v>3957</v>
      </c>
      <c r="O9" s="11">
        <f>SUM(B9:N9)</f>
        <v>102720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2</v>
      </c>
      <c r="J10" s="13">
        <v>0</v>
      </c>
      <c r="K10" s="13">
        <v>15</v>
      </c>
      <c r="L10" s="13">
        <v>0</v>
      </c>
      <c r="M10" s="13">
        <v>3</v>
      </c>
      <c r="N10" s="13">
        <v>11</v>
      </c>
      <c r="O10" s="11">
        <f>SUM(B10:N10)</f>
        <v>31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377312</v>
      </c>
      <c r="C11" s="13">
        <v>268495</v>
      </c>
      <c r="D11" s="13">
        <v>268113</v>
      </c>
      <c r="E11" s="13">
        <v>66225</v>
      </c>
      <c r="F11" s="13">
        <v>219976</v>
      </c>
      <c r="G11" s="13">
        <v>366384</v>
      </c>
      <c r="H11" s="13">
        <v>40745</v>
      </c>
      <c r="I11" s="13">
        <v>282038</v>
      </c>
      <c r="J11" s="13">
        <v>225975</v>
      </c>
      <c r="K11" s="13">
        <v>352426</v>
      </c>
      <c r="L11" s="13">
        <v>273164</v>
      </c>
      <c r="M11" s="13">
        <v>128836</v>
      </c>
      <c r="N11" s="13">
        <v>80133</v>
      </c>
      <c r="O11" s="11">
        <f>SUM(B11:N11)</f>
        <v>2949822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2.9364</v>
      </c>
      <c r="C13" s="17">
        <v>3.0335</v>
      </c>
      <c r="D13" s="17">
        <v>2.6604</v>
      </c>
      <c r="E13" s="17">
        <v>4.5449</v>
      </c>
      <c r="F13" s="17">
        <v>3.0836</v>
      </c>
      <c r="G13" s="17">
        <v>2.5372</v>
      </c>
      <c r="H13" s="17">
        <v>3.4065</v>
      </c>
      <c r="I13" s="17">
        <v>3.0121</v>
      </c>
      <c r="J13" s="17">
        <v>3.0296</v>
      </c>
      <c r="K13" s="17">
        <v>2.8637</v>
      </c>
      <c r="L13" s="17">
        <v>3.2607</v>
      </c>
      <c r="M13" s="17">
        <v>3.7626</v>
      </c>
      <c r="N13" s="17">
        <v>3.3987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66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1.2138190387615</v>
      </c>
      <c r="C16" s="19">
        <v>1.227327958471564</v>
      </c>
      <c r="D16" s="19">
        <v>1.244250452572029</v>
      </c>
      <c r="E16" s="19">
        <v>0.897565073402465</v>
      </c>
      <c r="F16" s="19">
        <v>1.380455364882534</v>
      </c>
      <c r="G16" s="19">
        <v>1.421901698423374</v>
      </c>
      <c r="H16" s="19">
        <v>1.653966084158513</v>
      </c>
      <c r="I16" s="19">
        <v>1.156667177399446</v>
      </c>
      <c r="J16" s="19">
        <v>1.272449490402598</v>
      </c>
      <c r="K16" s="19">
        <v>1.144128533418427</v>
      </c>
      <c r="L16" s="19">
        <v>1.189774835727424</v>
      </c>
      <c r="M16" s="19">
        <v>1.216193470152063</v>
      </c>
      <c r="N16" s="19">
        <v>1.104819423692854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67</v>
      </c>
      <c r="B18" s="24">
        <f aca="true" t="shared" si="2" ref="B18:N18">SUM(B19:B27)</f>
        <v>1523557.59</v>
      </c>
      <c r="C18" s="24">
        <f t="shared" si="2"/>
        <v>1124617.3300000003</v>
      </c>
      <c r="D18" s="24">
        <f t="shared" si="2"/>
        <v>974710.9300000002</v>
      </c>
      <c r="E18" s="24">
        <f t="shared" si="2"/>
        <v>301394.82</v>
      </c>
      <c r="F18" s="24">
        <f t="shared" si="2"/>
        <v>1023709.58</v>
      </c>
      <c r="G18" s="24">
        <f t="shared" si="2"/>
        <v>1462908.0899999999</v>
      </c>
      <c r="H18" s="24">
        <f t="shared" si="2"/>
        <v>255214.90000000002</v>
      </c>
      <c r="I18" s="24">
        <f t="shared" si="2"/>
        <v>1121318.7799999998</v>
      </c>
      <c r="J18" s="24">
        <f t="shared" si="2"/>
        <v>968250.2200000001</v>
      </c>
      <c r="K18" s="24">
        <f t="shared" si="2"/>
        <v>1286426.91</v>
      </c>
      <c r="L18" s="24">
        <f t="shared" si="2"/>
        <v>1188482.6600000001</v>
      </c>
      <c r="M18" s="24">
        <f t="shared" si="2"/>
        <v>672376.92</v>
      </c>
      <c r="N18" s="24">
        <f t="shared" si="2"/>
        <v>342142.55000000005</v>
      </c>
      <c r="O18" s="24">
        <f>O19+O20+O21+O22+O23+O24+O25+O27</f>
        <v>12241592.970000003</v>
      </c>
      <c r="Q18" s="25"/>
      <c r="R18" s="59"/>
      <c r="S18" s="59"/>
      <c r="T18" s="59"/>
      <c r="U18" s="59"/>
      <c r="V18" s="59"/>
      <c r="W18" s="59"/>
    </row>
    <row r="19" spans="1:15" ht="18.75" customHeight="1">
      <c r="A19" s="26" t="s">
        <v>34</v>
      </c>
      <c r="B19" s="30">
        <f aca="true" t="shared" si="3" ref="B19:N19">ROUND((B13+B14)*B7,2)</f>
        <v>1142955.53</v>
      </c>
      <c r="C19" s="30">
        <f t="shared" si="3"/>
        <v>853487.36</v>
      </c>
      <c r="D19" s="30">
        <f t="shared" si="3"/>
        <v>737231.43</v>
      </c>
      <c r="E19" s="30">
        <f t="shared" si="3"/>
        <v>309575.86</v>
      </c>
      <c r="F19" s="30">
        <f t="shared" si="3"/>
        <v>699980.28</v>
      </c>
      <c r="G19" s="30">
        <f t="shared" si="3"/>
        <v>956955.72</v>
      </c>
      <c r="H19" s="30">
        <f t="shared" si="3"/>
        <v>145627.88</v>
      </c>
      <c r="I19" s="30">
        <f t="shared" si="3"/>
        <v>893057.53</v>
      </c>
      <c r="J19" s="30">
        <f t="shared" si="3"/>
        <v>713828.29</v>
      </c>
      <c r="K19" s="30">
        <f t="shared" si="3"/>
        <v>1030914.82</v>
      </c>
      <c r="L19" s="30">
        <f t="shared" si="3"/>
        <v>911831.93</v>
      </c>
      <c r="M19" s="30">
        <f t="shared" si="3"/>
        <v>504139.49</v>
      </c>
      <c r="N19" s="30">
        <f t="shared" si="3"/>
        <v>285834.07</v>
      </c>
      <c r="O19" s="30">
        <f>SUM(B19:N19)</f>
        <v>9185420.190000001</v>
      </c>
    </row>
    <row r="20" spans="1:23" ht="18.75" customHeight="1">
      <c r="A20" s="26" t="s">
        <v>35</v>
      </c>
      <c r="B20" s="30">
        <f>IF(B16&lt;&gt;0,ROUND((B16-1)*B19,2),0)</f>
        <v>244385.65</v>
      </c>
      <c r="C20" s="30">
        <f aca="true" t="shared" si="4" ref="C20:N20">IF(C16&lt;&gt;0,ROUND((C16-1)*C19,2),0)</f>
        <v>194021.54</v>
      </c>
      <c r="D20" s="30">
        <f t="shared" si="4"/>
        <v>180069.11</v>
      </c>
      <c r="E20" s="30">
        <f t="shared" si="4"/>
        <v>-31711.38</v>
      </c>
      <c r="F20" s="30">
        <f t="shared" si="4"/>
        <v>266311.25</v>
      </c>
      <c r="G20" s="30">
        <f t="shared" si="4"/>
        <v>403741.24</v>
      </c>
      <c r="H20" s="30">
        <f t="shared" si="4"/>
        <v>95235.69</v>
      </c>
      <c r="I20" s="30">
        <f t="shared" si="4"/>
        <v>139912.8</v>
      </c>
      <c r="J20" s="30">
        <f t="shared" si="4"/>
        <v>194482.15</v>
      </c>
      <c r="K20" s="30">
        <f t="shared" si="4"/>
        <v>148584.24</v>
      </c>
      <c r="L20" s="30">
        <f t="shared" si="4"/>
        <v>173042.75</v>
      </c>
      <c r="M20" s="30">
        <f t="shared" si="4"/>
        <v>108991.67</v>
      </c>
      <c r="N20" s="30">
        <f t="shared" si="4"/>
        <v>29960.96</v>
      </c>
      <c r="O20" s="30">
        <f aca="true" t="shared" si="5" ref="O20:O27">SUM(B20:N20)</f>
        <v>2147027.67</v>
      </c>
      <c r="W20" s="60"/>
    </row>
    <row r="21" spans="1:15" ht="18.75" customHeight="1">
      <c r="A21" s="26" t="s">
        <v>36</v>
      </c>
      <c r="B21" s="30">
        <v>69968.14</v>
      </c>
      <c r="C21" s="30">
        <v>47537.38</v>
      </c>
      <c r="D21" s="30">
        <v>30378.26</v>
      </c>
      <c r="E21" s="30">
        <v>12397.65</v>
      </c>
      <c r="F21" s="30">
        <v>36841.88</v>
      </c>
      <c r="G21" s="30">
        <v>56190.25</v>
      </c>
      <c r="H21" s="30">
        <v>6230.88</v>
      </c>
      <c r="I21" s="30">
        <v>43091.64</v>
      </c>
      <c r="J21" s="30">
        <v>38307.06</v>
      </c>
      <c r="K21" s="30">
        <v>62073.97</v>
      </c>
      <c r="L21" s="30">
        <v>59053.01</v>
      </c>
      <c r="M21" s="30">
        <v>27182.91</v>
      </c>
      <c r="N21" s="30">
        <v>15508.1</v>
      </c>
      <c r="O21" s="30">
        <f t="shared" si="5"/>
        <v>504761.12999999995</v>
      </c>
    </row>
    <row r="22" spans="1:15" ht="18.75" customHeight="1">
      <c r="A22" s="26" t="s">
        <v>37</v>
      </c>
      <c r="B22" s="30">
        <v>3458.86</v>
      </c>
      <c r="C22" s="30">
        <v>3458.86</v>
      </c>
      <c r="D22" s="30">
        <v>1729.43</v>
      </c>
      <c r="E22" s="30">
        <v>1729.43</v>
      </c>
      <c r="F22" s="30">
        <v>1729.43</v>
      </c>
      <c r="G22" s="30">
        <v>1729.43</v>
      </c>
      <c r="H22" s="30">
        <v>1729.43</v>
      </c>
      <c r="I22" s="30">
        <v>1729.43</v>
      </c>
      <c r="J22" s="30">
        <v>1729.43</v>
      </c>
      <c r="K22" s="30">
        <v>1729.43</v>
      </c>
      <c r="L22" s="30">
        <v>1729.43</v>
      </c>
      <c r="M22" s="30">
        <v>1729.43</v>
      </c>
      <c r="N22" s="30">
        <v>1729.43</v>
      </c>
      <c r="O22" s="30">
        <f t="shared" si="5"/>
        <v>25941.45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-7792.57</v>
      </c>
      <c r="E23" s="30">
        <v>0</v>
      </c>
      <c r="F23" s="30">
        <v>-10250</v>
      </c>
      <c r="G23" s="30">
        <v>0</v>
      </c>
      <c r="H23" s="30">
        <v>-2527.74</v>
      </c>
      <c r="I23" s="30">
        <v>0</v>
      </c>
      <c r="J23" s="30">
        <v>-6992.98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-27563.289999999997</v>
      </c>
    </row>
    <row r="24" spans="1:26" ht="18.75" customHeight="1">
      <c r="A24" s="26" t="s">
        <v>68</v>
      </c>
      <c r="B24" s="30">
        <v>1096.79</v>
      </c>
      <c r="C24" s="30">
        <v>825.85</v>
      </c>
      <c r="D24" s="30">
        <v>708.62</v>
      </c>
      <c r="E24" s="30">
        <v>218.84</v>
      </c>
      <c r="F24" s="30">
        <v>747.7</v>
      </c>
      <c r="G24" s="30">
        <v>1065.53</v>
      </c>
      <c r="H24" s="30">
        <v>184.97</v>
      </c>
      <c r="I24" s="30">
        <v>810.22</v>
      </c>
      <c r="J24" s="30">
        <v>708.62</v>
      </c>
      <c r="K24" s="30">
        <v>935.27</v>
      </c>
      <c r="L24" s="30">
        <v>862.32</v>
      </c>
      <c r="M24" s="30">
        <v>481.96</v>
      </c>
      <c r="N24" s="30">
        <v>250.12</v>
      </c>
      <c r="O24" s="30">
        <f t="shared" si="5"/>
        <v>8896.81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69</v>
      </c>
      <c r="B25" s="30">
        <v>954.66</v>
      </c>
      <c r="C25" s="30">
        <v>710.78</v>
      </c>
      <c r="D25" s="30">
        <v>623.37</v>
      </c>
      <c r="E25" s="30">
        <v>190.42</v>
      </c>
      <c r="F25" s="30">
        <v>627.32</v>
      </c>
      <c r="G25" s="30">
        <v>845.16</v>
      </c>
      <c r="H25" s="30">
        <v>156.5</v>
      </c>
      <c r="I25" s="30">
        <v>661.2</v>
      </c>
      <c r="J25" s="30">
        <v>632.53</v>
      </c>
      <c r="K25" s="30">
        <v>812.49</v>
      </c>
      <c r="L25" s="30">
        <v>721.18</v>
      </c>
      <c r="M25" s="30">
        <v>408.2</v>
      </c>
      <c r="N25" s="30">
        <v>213.89</v>
      </c>
      <c r="O25" s="30">
        <f t="shared" si="5"/>
        <v>7557.7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70</v>
      </c>
      <c r="B26" s="30">
        <v>445.34</v>
      </c>
      <c r="C26" s="30">
        <v>331.57</v>
      </c>
      <c r="D26" s="30">
        <v>290.81</v>
      </c>
      <c r="E26" s="30">
        <v>88.82</v>
      </c>
      <c r="F26" s="30">
        <v>292.63</v>
      </c>
      <c r="G26" s="30">
        <v>394.23</v>
      </c>
      <c r="H26" s="30">
        <v>73.01</v>
      </c>
      <c r="I26" s="30">
        <v>306.63</v>
      </c>
      <c r="J26" s="30">
        <v>295.07</v>
      </c>
      <c r="K26" s="30">
        <v>373.55</v>
      </c>
      <c r="L26" s="30">
        <v>336.44</v>
      </c>
      <c r="M26" s="30">
        <v>190.43</v>
      </c>
      <c r="N26" s="30">
        <v>99.78</v>
      </c>
      <c r="O26" s="30">
        <f t="shared" si="5"/>
        <v>3518.3100000000004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71</v>
      </c>
      <c r="B27" s="30">
        <v>60292.62</v>
      </c>
      <c r="C27" s="30">
        <v>24243.99</v>
      </c>
      <c r="D27" s="30">
        <v>31472.47</v>
      </c>
      <c r="E27" s="30">
        <v>8905.18</v>
      </c>
      <c r="F27" s="30">
        <v>27429.09</v>
      </c>
      <c r="G27" s="30">
        <v>41986.53</v>
      </c>
      <c r="H27" s="30">
        <v>8504.28</v>
      </c>
      <c r="I27" s="30">
        <v>41749.33</v>
      </c>
      <c r="J27" s="30">
        <v>25260.05</v>
      </c>
      <c r="K27" s="30">
        <v>41003.14</v>
      </c>
      <c r="L27" s="30">
        <v>40905.6</v>
      </c>
      <c r="M27" s="30">
        <v>29252.83</v>
      </c>
      <c r="N27" s="30">
        <v>8546.2</v>
      </c>
      <c r="O27" s="30">
        <f t="shared" si="5"/>
        <v>389551.31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72</v>
      </c>
      <c r="B29" s="30">
        <f>+B30+B32+B52+B53+B56-B57</f>
        <v>-54291.33</v>
      </c>
      <c r="C29" s="30">
        <f>+C30+C32+C52+C53+C56-C57</f>
        <v>-40651.619999999995</v>
      </c>
      <c r="D29" s="30">
        <f>+D30+D32+D52+D53+D56-D57</f>
        <v>-38007.71</v>
      </c>
      <c r="E29" s="30">
        <f>+E30+E32+E52+E53+E56-E57</f>
        <v>-735.8300000000017</v>
      </c>
      <c r="F29" s="30">
        <f>+F30+F32+F52+F53+F56-F57</f>
        <v>-6178.950000000004</v>
      </c>
      <c r="G29" s="30">
        <f>+G30+G32+G52+G53+G56-G57</f>
        <v>-53873.86</v>
      </c>
      <c r="H29" s="30">
        <f>+H30+H32+H52+H53+H56-H57</f>
        <v>-4166.709999999999</v>
      </c>
      <c r="I29" s="30">
        <f>+I30+I32+I52+I53+I56-I57</f>
        <v>23141.240000000005</v>
      </c>
      <c r="J29" s="30">
        <f>+J30+J32+J52+J53+J56-J57</f>
        <v>-47092.72</v>
      </c>
      <c r="K29" s="30">
        <f>+K30+K32+K52+K53+K56-K57</f>
        <v>-11112.759999999998</v>
      </c>
      <c r="L29" s="30">
        <f>+L30+L32+L52+L53+L56-L57</f>
        <v>-5163.869999999999</v>
      </c>
      <c r="M29" s="30">
        <f>+M30+M32+M52+M53+M56-M57</f>
        <v>-23164.230000000003</v>
      </c>
      <c r="N29" s="30">
        <f>+N30+N32+N52+N53+N56-N57</f>
        <v>-19219.87</v>
      </c>
      <c r="O29" s="30">
        <f>+O30+O32+O52+O53+O56-O57</f>
        <v>-280518.2200000001</v>
      </c>
    </row>
    <row r="30" spans="1:15" ht="18.75" customHeight="1">
      <c r="A30" s="26" t="s">
        <v>39</v>
      </c>
      <c r="B30" s="31">
        <f>+B31</f>
        <v>-52470</v>
      </c>
      <c r="C30" s="31">
        <f>+C31</f>
        <v>-56579.6</v>
      </c>
      <c r="D30" s="31">
        <f aca="true" t="shared" si="6" ref="D30:O30">+D31</f>
        <v>-39600</v>
      </c>
      <c r="E30" s="31">
        <f t="shared" si="6"/>
        <v>-8316</v>
      </c>
      <c r="F30" s="31">
        <f t="shared" si="6"/>
        <v>-30910</v>
      </c>
      <c r="G30" s="31">
        <f t="shared" si="6"/>
        <v>-47458.4</v>
      </c>
      <c r="H30" s="31">
        <f t="shared" si="6"/>
        <v>-8822</v>
      </c>
      <c r="I30" s="31">
        <f t="shared" si="6"/>
        <v>-63580</v>
      </c>
      <c r="J30" s="31">
        <f t="shared" si="6"/>
        <v>-42429.2</v>
      </c>
      <c r="K30" s="31">
        <f t="shared" si="6"/>
        <v>-33233.2</v>
      </c>
      <c r="L30" s="31">
        <f t="shared" si="6"/>
        <v>-28507.6</v>
      </c>
      <c r="M30" s="31">
        <f t="shared" si="6"/>
        <v>-22651.2</v>
      </c>
      <c r="N30" s="31">
        <f t="shared" si="6"/>
        <v>-17410.8</v>
      </c>
      <c r="O30" s="31">
        <f t="shared" si="6"/>
        <v>-451968</v>
      </c>
    </row>
    <row r="31" spans="1:26" ht="18.75" customHeight="1">
      <c r="A31" s="27" t="s">
        <v>40</v>
      </c>
      <c r="B31" s="16">
        <f>ROUND((-B9)*$G$3,2)</f>
        <v>-52470</v>
      </c>
      <c r="C31" s="16">
        <f aca="true" t="shared" si="7" ref="C31:N31">ROUND((-C9)*$G$3,2)</f>
        <v>-56579.6</v>
      </c>
      <c r="D31" s="16">
        <f t="shared" si="7"/>
        <v>-39600</v>
      </c>
      <c r="E31" s="16">
        <f t="shared" si="7"/>
        <v>-8316</v>
      </c>
      <c r="F31" s="16">
        <f t="shared" si="7"/>
        <v>-30910</v>
      </c>
      <c r="G31" s="16">
        <f t="shared" si="7"/>
        <v>-47458.4</v>
      </c>
      <c r="H31" s="16">
        <f t="shared" si="7"/>
        <v>-8822</v>
      </c>
      <c r="I31" s="16">
        <f t="shared" si="7"/>
        <v>-63580</v>
      </c>
      <c r="J31" s="16">
        <f t="shared" si="7"/>
        <v>-42429.2</v>
      </c>
      <c r="K31" s="16">
        <f t="shared" si="7"/>
        <v>-33233.2</v>
      </c>
      <c r="L31" s="16">
        <f t="shared" si="7"/>
        <v>-28507.6</v>
      </c>
      <c r="M31" s="16">
        <f t="shared" si="7"/>
        <v>-22651.2</v>
      </c>
      <c r="N31" s="16">
        <f t="shared" si="7"/>
        <v>-17410.8</v>
      </c>
      <c r="O31" s="32">
        <f aca="true" t="shared" si="8" ref="O31:O57">SUM(B31:N31)</f>
        <v>-451968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SUM(B33:B50)</f>
        <v>-6098.86</v>
      </c>
      <c r="C32" s="31">
        <f aca="true" t="shared" si="9" ref="C32:O32">SUM(C33:C50)</f>
        <v>-4592.26</v>
      </c>
      <c r="D32" s="31">
        <f t="shared" si="9"/>
        <v>-3940.36</v>
      </c>
      <c r="E32" s="31">
        <f t="shared" si="9"/>
        <v>-1216.88</v>
      </c>
      <c r="F32" s="31">
        <f t="shared" si="9"/>
        <v>-4157.66</v>
      </c>
      <c r="G32" s="31">
        <f t="shared" si="9"/>
        <v>-5925.02</v>
      </c>
      <c r="H32" s="31">
        <f t="shared" si="9"/>
        <v>-1028.55</v>
      </c>
      <c r="I32" s="31">
        <f t="shared" si="9"/>
        <v>-4505.34</v>
      </c>
      <c r="J32" s="31">
        <f t="shared" si="9"/>
        <v>-3940.36</v>
      </c>
      <c r="K32" s="31">
        <f t="shared" si="9"/>
        <v>-5200.69</v>
      </c>
      <c r="L32" s="31">
        <f t="shared" si="9"/>
        <v>-4795.07</v>
      </c>
      <c r="M32" s="31">
        <f t="shared" si="9"/>
        <v>-2680.02</v>
      </c>
      <c r="N32" s="31">
        <f t="shared" si="9"/>
        <v>-1390.69</v>
      </c>
      <c r="O32" s="31">
        <f t="shared" si="9"/>
        <v>-49471.76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8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8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8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8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8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73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8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74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8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8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75</v>
      </c>
      <c r="B41" s="33">
        <v>-6098.86</v>
      </c>
      <c r="C41" s="33">
        <v>-4592.26</v>
      </c>
      <c r="D41" s="33">
        <v>-3940.36</v>
      </c>
      <c r="E41" s="33">
        <v>-1216.88</v>
      </c>
      <c r="F41" s="33">
        <v>-4157.66</v>
      </c>
      <c r="G41" s="33">
        <v>-5925.02</v>
      </c>
      <c r="H41" s="33">
        <v>-1028.55</v>
      </c>
      <c r="I41" s="33">
        <v>-4505.34</v>
      </c>
      <c r="J41" s="33">
        <v>-3940.36</v>
      </c>
      <c r="K41" s="33">
        <v>-5200.69</v>
      </c>
      <c r="L41" s="33">
        <v>-4795.07</v>
      </c>
      <c r="M41" s="33">
        <v>-2680.02</v>
      </c>
      <c r="N41" s="33">
        <v>-1390.69</v>
      </c>
      <c r="O41" s="33">
        <f t="shared" si="8"/>
        <v>-49471.76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76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aca="true" t="shared" si="10" ref="O42:O50"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77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10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78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10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79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 t="shared" si="10"/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80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f t="shared" si="10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81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82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 t="s">
        <v>83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f t="shared" si="10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2" t="s">
        <v>84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f t="shared" si="10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 t="s">
        <v>85</v>
      </c>
      <c r="B52" s="35">
        <v>4277.53</v>
      </c>
      <c r="C52" s="35">
        <v>20520.24</v>
      </c>
      <c r="D52" s="35">
        <v>5532.65</v>
      </c>
      <c r="E52" s="35">
        <v>8797.05</v>
      </c>
      <c r="F52" s="35">
        <v>28888.71</v>
      </c>
      <c r="G52" s="35">
        <v>-490.44</v>
      </c>
      <c r="H52" s="35">
        <v>5683.84</v>
      </c>
      <c r="I52" s="35">
        <v>91226.58</v>
      </c>
      <c r="J52" s="35">
        <v>-723.16</v>
      </c>
      <c r="K52" s="35">
        <v>27321.13</v>
      </c>
      <c r="L52" s="35">
        <v>28138.8</v>
      </c>
      <c r="M52" s="35">
        <v>2166.99</v>
      </c>
      <c r="N52" s="35">
        <v>-418.38</v>
      </c>
      <c r="O52" s="33">
        <f t="shared" si="8"/>
        <v>220921.53999999995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6" t="s">
        <v>48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3">
        <f t="shared" si="8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6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3"/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4" t="s">
        <v>49</v>
      </c>
      <c r="B55" s="36">
        <f aca="true" t="shared" si="11" ref="B55:N55">+B18+B29</f>
        <v>1469266.26</v>
      </c>
      <c r="C55" s="36">
        <f t="shared" si="11"/>
        <v>1083965.7100000004</v>
      </c>
      <c r="D55" s="36">
        <f t="shared" si="11"/>
        <v>936703.2200000002</v>
      </c>
      <c r="E55" s="36">
        <f t="shared" si="11"/>
        <v>300658.99</v>
      </c>
      <c r="F55" s="36">
        <f t="shared" si="11"/>
        <v>1017530.63</v>
      </c>
      <c r="G55" s="36">
        <f t="shared" si="11"/>
        <v>1409034.2299999997</v>
      </c>
      <c r="H55" s="36">
        <f t="shared" si="11"/>
        <v>251048.19000000003</v>
      </c>
      <c r="I55" s="36">
        <f t="shared" si="11"/>
        <v>1144460.0199999998</v>
      </c>
      <c r="J55" s="36">
        <f t="shared" si="11"/>
        <v>921157.5000000001</v>
      </c>
      <c r="K55" s="36">
        <f t="shared" si="11"/>
        <v>1275314.15</v>
      </c>
      <c r="L55" s="36">
        <f t="shared" si="11"/>
        <v>1183318.79</v>
      </c>
      <c r="M55" s="36">
        <f t="shared" si="11"/>
        <v>649212.6900000001</v>
      </c>
      <c r="N55" s="36">
        <f t="shared" si="11"/>
        <v>322922.68000000005</v>
      </c>
      <c r="O55" s="36">
        <f>SUM(B55:N55)</f>
        <v>11964593.06</v>
      </c>
      <c r="P55"/>
      <c r="Q55" s="43"/>
      <c r="R55"/>
      <c r="S55"/>
      <c r="T55"/>
      <c r="U55"/>
      <c r="V55"/>
      <c r="W55"/>
      <c r="X55"/>
      <c r="Y55"/>
      <c r="Z55"/>
    </row>
    <row r="56" spans="1:19" ht="18.75" customHeight="1">
      <c r="A56" s="37" t="s">
        <v>50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16">
        <f t="shared" si="8"/>
        <v>0</v>
      </c>
      <c r="P56"/>
      <c r="Q56"/>
      <c r="R56"/>
      <c r="S56"/>
    </row>
    <row r="57" spans="1:19" ht="18.75" customHeight="1">
      <c r="A57" s="37" t="s">
        <v>51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16">
        <f t="shared" si="8"/>
        <v>0</v>
      </c>
      <c r="P57"/>
      <c r="Q57"/>
      <c r="R57"/>
      <c r="S57"/>
    </row>
    <row r="58" spans="1:19" ht="15.75">
      <c r="A58" s="38"/>
      <c r="B58" s="39"/>
      <c r="C58" s="39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41"/>
      <c r="P58" s="42"/>
      <c r="Q58"/>
      <c r="R58" s="43"/>
      <c r="S58"/>
    </row>
    <row r="59" spans="1:19" ht="12.75" customHeight="1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2"/>
      <c r="Q59"/>
      <c r="R59" s="43"/>
      <c r="S59"/>
    </row>
    <row r="60" spans="1:17" ht="1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  <c r="Q60"/>
    </row>
    <row r="61" spans="1:17" ht="18.75" customHeight="1">
      <c r="A61" s="14" t="s">
        <v>52</v>
      </c>
      <c r="B61" s="51">
        <f aca="true" t="shared" si="12" ref="B61:O61">SUM(B62:B72)</f>
        <v>1469266.2600000002</v>
      </c>
      <c r="C61" s="51">
        <f t="shared" si="12"/>
        <v>1083965.71</v>
      </c>
      <c r="D61" s="51">
        <f t="shared" si="12"/>
        <v>936703.21</v>
      </c>
      <c r="E61" s="51">
        <f t="shared" si="12"/>
        <v>300658.99</v>
      </c>
      <c r="F61" s="51">
        <f t="shared" si="12"/>
        <v>1017530.6400000001</v>
      </c>
      <c r="G61" s="51">
        <f t="shared" si="12"/>
        <v>1409034.24</v>
      </c>
      <c r="H61" s="51">
        <f t="shared" si="12"/>
        <v>251048.19</v>
      </c>
      <c r="I61" s="51">
        <f t="shared" si="12"/>
        <v>1144460.03</v>
      </c>
      <c r="J61" s="51">
        <f t="shared" si="12"/>
        <v>921157.51</v>
      </c>
      <c r="K61" s="51">
        <f t="shared" si="12"/>
        <v>1275314.1499999997</v>
      </c>
      <c r="L61" s="51">
        <f t="shared" si="12"/>
        <v>1183318.7900000003</v>
      </c>
      <c r="M61" s="51">
        <f t="shared" si="12"/>
        <v>649212.6799999999</v>
      </c>
      <c r="N61" s="51">
        <f t="shared" si="12"/>
        <v>322922.68</v>
      </c>
      <c r="O61" s="36">
        <f t="shared" si="12"/>
        <v>11964593.08</v>
      </c>
      <c r="Q61"/>
    </row>
    <row r="62" spans="1:18" ht="18.75" customHeight="1">
      <c r="A62" s="26" t="s">
        <v>53</v>
      </c>
      <c r="B62" s="51">
        <v>1199025.12</v>
      </c>
      <c r="C62" s="51">
        <v>770817.9400000001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>SUM(B62:N62)</f>
        <v>1969843.06</v>
      </c>
      <c r="P62"/>
      <c r="Q62"/>
      <c r="R62" s="43"/>
    </row>
    <row r="63" spans="1:16" ht="18.75" customHeight="1">
      <c r="A63" s="26" t="s">
        <v>54</v>
      </c>
      <c r="B63" s="51">
        <v>270241.14</v>
      </c>
      <c r="C63" s="51">
        <v>313147.76999999996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aca="true" t="shared" si="13" ref="O63:O72">SUM(B63:N63)</f>
        <v>583388.9099999999</v>
      </c>
      <c r="P63"/>
    </row>
    <row r="64" spans="1:17" ht="18.75" customHeight="1">
      <c r="A64" s="26" t="s">
        <v>55</v>
      </c>
      <c r="B64" s="52">
        <v>0</v>
      </c>
      <c r="C64" s="52">
        <v>0</v>
      </c>
      <c r="D64" s="31">
        <v>936703.21</v>
      </c>
      <c r="E64" s="52">
        <v>0</v>
      </c>
      <c r="F64" s="52">
        <v>0</v>
      </c>
      <c r="G64" s="52">
        <v>0</v>
      </c>
      <c r="H64" s="51">
        <v>251048.19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3"/>
        <v>1187751.4</v>
      </c>
      <c r="Q64"/>
    </row>
    <row r="65" spans="1:18" ht="18.75" customHeight="1">
      <c r="A65" s="26" t="s">
        <v>56</v>
      </c>
      <c r="B65" s="52">
        <v>0</v>
      </c>
      <c r="C65" s="52">
        <v>0</v>
      </c>
      <c r="D65" s="52">
        <v>0</v>
      </c>
      <c r="E65" s="31">
        <v>300658.99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3"/>
        <v>300658.99</v>
      </c>
      <c r="R65"/>
    </row>
    <row r="66" spans="1:19" ht="18.75" customHeight="1">
      <c r="A66" s="26" t="s">
        <v>57</v>
      </c>
      <c r="B66" s="52">
        <v>0</v>
      </c>
      <c r="C66" s="52">
        <v>0</v>
      </c>
      <c r="D66" s="52">
        <v>0</v>
      </c>
      <c r="E66" s="52">
        <v>0</v>
      </c>
      <c r="F66" s="31">
        <v>1017530.6400000001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1">
        <f t="shared" si="13"/>
        <v>1017530.6400000001</v>
      </c>
      <c r="S66"/>
    </row>
    <row r="67" spans="1:20" ht="18.75" customHeight="1">
      <c r="A67" s="26" t="s">
        <v>58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1">
        <v>1409034.24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3"/>
        <v>1409034.24</v>
      </c>
      <c r="T67"/>
    </row>
    <row r="68" spans="1:21" ht="18.75" customHeight="1">
      <c r="A68" s="26" t="s">
        <v>59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1">
        <v>1144460.03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36">
        <f t="shared" si="13"/>
        <v>1144460.03</v>
      </c>
      <c r="U68"/>
    </row>
    <row r="69" spans="1:22" ht="18.75" customHeight="1">
      <c r="A69" s="26" t="s">
        <v>60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31">
        <v>921157.51</v>
      </c>
      <c r="K69" s="52">
        <v>0</v>
      </c>
      <c r="L69" s="52">
        <v>0</v>
      </c>
      <c r="M69" s="52">
        <v>0</v>
      </c>
      <c r="N69" s="52">
        <v>0</v>
      </c>
      <c r="O69" s="36">
        <f t="shared" si="13"/>
        <v>921157.51</v>
      </c>
      <c r="V69"/>
    </row>
    <row r="70" spans="1:23" ht="18.75" customHeight="1">
      <c r="A70" s="26" t="s">
        <v>61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31">
        <v>1275314.1499999997</v>
      </c>
      <c r="L70" s="31">
        <v>1183318.7900000003</v>
      </c>
      <c r="M70" s="52">
        <v>0</v>
      </c>
      <c r="N70" s="52">
        <v>0</v>
      </c>
      <c r="O70" s="36">
        <f t="shared" si="13"/>
        <v>2458632.94</v>
      </c>
      <c r="P70"/>
      <c r="W70"/>
    </row>
    <row r="71" spans="1:25" ht="18.75" customHeight="1">
      <c r="A71" s="26" t="s">
        <v>62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31">
        <v>649212.6799999999</v>
      </c>
      <c r="N71" s="52">
        <v>0</v>
      </c>
      <c r="O71" s="36">
        <f t="shared" si="13"/>
        <v>649212.6799999999</v>
      </c>
      <c r="R71"/>
      <c r="Y71"/>
    </row>
    <row r="72" spans="1:26" ht="18.75" customHeight="1">
      <c r="A72" s="38" t="s">
        <v>63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322922.68</v>
      </c>
      <c r="O72" s="55">
        <f t="shared" si="13"/>
        <v>322922.68</v>
      </c>
      <c r="P72"/>
      <c r="S72"/>
      <c r="Z72"/>
    </row>
    <row r="73" spans="1:12" ht="21" customHeight="1">
      <c r="A73" s="56" t="s">
        <v>86</v>
      </c>
      <c r="B73" s="57"/>
      <c r="C73" s="57"/>
      <c r="D73"/>
      <c r="E73"/>
      <c r="F73"/>
      <c r="G73"/>
      <c r="H73" s="58"/>
      <c r="I73" s="58"/>
      <c r="J73"/>
      <c r="K73"/>
      <c r="L73"/>
    </row>
    <row r="74" spans="1:14" ht="15.7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</row>
    <row r="101" spans="2:14" ht="13.5">
      <c r="B101"/>
      <c r="C101"/>
      <c r="D101"/>
      <c r="E101"/>
      <c r="F101"/>
      <c r="G101"/>
      <c r="H101"/>
      <c r="I101"/>
      <c r="J101"/>
      <c r="K101"/>
      <c r="L101"/>
      <c r="M101"/>
      <c r="N101"/>
    </row>
    <row r="103" spans="2:14" ht="13.5">
      <c r="B103"/>
      <c r="C103"/>
      <c r="D103"/>
      <c r="E103"/>
      <c r="F103"/>
      <c r="G103"/>
      <c r="H103"/>
      <c r="I103"/>
      <c r="J103"/>
      <c r="K103"/>
      <c r="L103"/>
      <c r="M103"/>
      <c r="N103"/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2022-08-24T21:57:38Z</dcterms:modified>
  <cp:category/>
  <cp:version/>
  <cp:contentType/>
  <cp:contentStatus/>
</cp:coreProperties>
</file>