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20640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<sst xmlns="http://schemas.openxmlformats.org/spreadsheetml/2006/main" count="83" uniqueCount="80">
  <si>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</si>
  <si>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</si>
  <si>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</si>
  <si>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</si>
  <si>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</si>
  <si>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</si>
  <si>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</si>
  <si>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</si>
  <si>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</si>
  <si>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</si>
  <si>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</si>
  <si>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</si>
  <si>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</si>
  <si>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</si>
  <si>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</si>
  <si>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</si>
  <si>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</si>
  <si>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</si>
  <si>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</si>
  <si>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</si>
  <si>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</si>
  <si>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</si>
  <si>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</si>
  <si>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</si>
  <si>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</si>
  <si>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</si>
  <si>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</si>
  <si>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</si>
  <si>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</si>
  <si>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</si>
  <si>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</si>
  <si>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</si>
  <si>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</si>
  <si>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</si>
  <si>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</si>
  <si>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</si>
  <si>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</si>
  <si>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</si>
  <si>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</si>
  <si>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</si>
  <si>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</si>
  <si>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</si>
  <si>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</si>
  <si>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</si>
  <si>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</si>
  <si>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</si>
  <si>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</si>
  <si>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</si>
  <si>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</si>
  <si>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</si>
  <si>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</si>
  <si>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</si>
  <si>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</si>
  <si>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</si>
  <si>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</si>
  <si>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</si>
  <si>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</si>
  <si>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</si>
  <si>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</si>
  <si>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</si>
  <si>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</si>
  <si>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</si>
  <si>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</si>
  <si>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</si>
  <si>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</si>
  <si>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</si>
  <si>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13/04/22 - VENCIMENTO 22/04/22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</si>
  <si>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</si>
  <si>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</si>
  <si>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</si>
  <si>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</si>
  <si>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</si>
  <si>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</si>
  <si>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5.2.6. Ajuste de Cronograma (+)</t>
  </si>
  <si>
    <t>5.2.7. Ajuste de Cronograma (-)</t>
  </si>
  <si>
    <t>5.2.9. Desconto do saldo remanescente de investimento em SMGO"</t>
  </si>
  <si>
    <t>5.2.10. Maggi Adm. de Consórcios LTDA</t>
  </si>
  <si>
    <t>5.2.11. Atualização Monetária</t>
  </si>
  <si>
    <t>5.3. Revisão de Remuneração pelo Transporte Coletivo (1)</t>
  </si>
  <si>
    <t>Nota: (1) Revisões do período de 19/03 a 03/12/20, lote D7, e reivisão de tarifa de combustível, período de 01 a 12/04/22.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</si>
</sst>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43" fontId="0" fillId="0" borderId="0" xfId="0" applyNumberForma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8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1" t="s">
        <v>65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pans="1:15" ht="21">
      <c r="A2" s="62" t="s">
        <v>66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3" t="s">
        <v>1</v>
      </c>
      <c r="B4" s="63" t="s">
        <v>2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4" t="s">
        <v>3</v>
      </c>
    </row>
    <row r="5" spans="1:15" ht="42" customHeight="1">
      <c r="A5" s="63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3"/>
    </row>
    <row r="6" spans="1:15" ht="20.25" customHeight="1">
      <c r="A6" s="63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3"/>
    </row>
    <row r="7" spans="1:26" ht="18.75" customHeight="1">
      <c r="A7" s="8" t="s">
        <v>27</v>
      </c>
      <c r="B7" s="9">
        <f aca="true" t="shared" si="0" ref="B7:O7">B8+B11</f>
        <v>397726</v>
      </c>
      <c r="C7" s="9">
        <f t="shared" si="0"/>
        <v>286485</v>
      </c>
      <c r="D7" s="9">
        <f t="shared" si="0"/>
        <v>277825</v>
      </c>
      <c r="E7" s="9">
        <f t="shared" si="0"/>
        <v>67854</v>
      </c>
      <c r="F7" s="9">
        <f t="shared" si="0"/>
        <v>231678</v>
      </c>
      <c r="G7" s="9">
        <f t="shared" si="0"/>
        <v>376155</v>
      </c>
      <c r="H7" s="9">
        <f t="shared" si="0"/>
        <v>42042</v>
      </c>
      <c r="I7" s="9">
        <f t="shared" si="0"/>
        <v>287254</v>
      </c>
      <c r="J7" s="9">
        <f t="shared" si="0"/>
        <v>241998</v>
      </c>
      <c r="K7" s="9">
        <f t="shared" si="0"/>
        <v>368244</v>
      </c>
      <c r="L7" s="9">
        <f t="shared" si="0"/>
        <v>268825</v>
      </c>
      <c r="M7" s="9">
        <f t="shared" si="0"/>
        <v>132245</v>
      </c>
      <c r="N7" s="9">
        <f t="shared" si="0"/>
        <v>84727</v>
      </c>
      <c r="O7" s="9">
        <f t="shared" si="0"/>
        <v>3063058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14666</v>
      </c>
      <c r="C8" s="11">
        <f t="shared" si="1"/>
        <v>15849</v>
      </c>
      <c r="D8" s="11">
        <f t="shared" si="1"/>
        <v>10611</v>
      </c>
      <c r="E8" s="11">
        <f t="shared" si="1"/>
        <v>2400</v>
      </c>
      <c r="F8" s="11">
        <f t="shared" si="1"/>
        <v>8532</v>
      </c>
      <c r="G8" s="11">
        <f t="shared" si="1"/>
        <v>13156</v>
      </c>
      <c r="H8" s="11">
        <f t="shared" si="1"/>
        <v>1974</v>
      </c>
      <c r="I8" s="11">
        <f t="shared" si="1"/>
        <v>16570</v>
      </c>
      <c r="J8" s="11">
        <f t="shared" si="1"/>
        <v>12383</v>
      </c>
      <c r="K8" s="11">
        <f t="shared" si="1"/>
        <v>9577</v>
      </c>
      <c r="L8" s="11">
        <f t="shared" si="1"/>
        <v>7409</v>
      </c>
      <c r="M8" s="11">
        <f t="shared" si="1"/>
        <v>5708</v>
      </c>
      <c r="N8" s="11">
        <f t="shared" si="1"/>
        <v>4815</v>
      </c>
      <c r="O8" s="11">
        <f t="shared" si="1"/>
        <v>123650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14666</v>
      </c>
      <c r="C9" s="11">
        <v>15849</v>
      </c>
      <c r="D9" s="11">
        <v>10611</v>
      </c>
      <c r="E9" s="11">
        <v>2400</v>
      </c>
      <c r="F9" s="11">
        <v>8532</v>
      </c>
      <c r="G9" s="11">
        <v>13156</v>
      </c>
      <c r="H9" s="11">
        <v>1974</v>
      </c>
      <c r="I9" s="11">
        <v>16565</v>
      </c>
      <c r="J9" s="11">
        <v>12383</v>
      </c>
      <c r="K9" s="11">
        <v>9562</v>
      </c>
      <c r="L9" s="11">
        <v>7409</v>
      </c>
      <c r="M9" s="11">
        <v>5695</v>
      </c>
      <c r="N9" s="11">
        <v>4803</v>
      </c>
      <c r="O9" s="11">
        <f>SUM(B9:N9)</f>
        <v>123605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5</v>
      </c>
      <c r="J10" s="13">
        <v>0</v>
      </c>
      <c r="K10" s="13">
        <v>15</v>
      </c>
      <c r="L10" s="13">
        <v>0</v>
      </c>
      <c r="M10" s="13">
        <v>13</v>
      </c>
      <c r="N10" s="13">
        <v>12</v>
      </c>
      <c r="O10" s="11">
        <f>SUM(B10:N10)</f>
        <v>45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383060</v>
      </c>
      <c r="C11" s="13">
        <v>270636</v>
      </c>
      <c r="D11" s="13">
        <v>267214</v>
      </c>
      <c r="E11" s="13">
        <v>65454</v>
      </c>
      <c r="F11" s="13">
        <v>223146</v>
      </c>
      <c r="G11" s="13">
        <v>362999</v>
      </c>
      <c r="H11" s="13">
        <v>40068</v>
      </c>
      <c r="I11" s="13">
        <v>270684</v>
      </c>
      <c r="J11" s="13">
        <v>229615</v>
      </c>
      <c r="K11" s="13">
        <v>358667</v>
      </c>
      <c r="L11" s="13">
        <v>261416</v>
      </c>
      <c r="M11" s="13">
        <v>126537</v>
      </c>
      <c r="N11" s="13">
        <v>79912</v>
      </c>
      <c r="O11" s="11">
        <f>SUM(B11:N11)</f>
        <v>2939408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2.402</v>
      </c>
      <c r="C13" s="17">
        <v>2.4814</v>
      </c>
      <c r="D13" s="17">
        <v>2.1762</v>
      </c>
      <c r="E13" s="17">
        <v>3.7177</v>
      </c>
      <c r="F13" s="17">
        <v>2.5224</v>
      </c>
      <c r="G13" s="17">
        <v>2.0754</v>
      </c>
      <c r="H13" s="17">
        <v>2.7865</v>
      </c>
      <c r="I13" s="17">
        <v>2.4639</v>
      </c>
      <c r="J13" s="17">
        <v>2.4782</v>
      </c>
      <c r="K13" s="17">
        <v>2.3425</v>
      </c>
      <c r="L13" s="17">
        <v>2.6672</v>
      </c>
      <c r="M13" s="17">
        <v>3.0778</v>
      </c>
      <c r="N13" s="17">
        <v>2.7801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 t="s">
        <v>67</v>
      </c>
      <c r="B14" s="17">
        <v>0.2083</v>
      </c>
      <c r="C14" s="17">
        <v>0.2152</v>
      </c>
      <c r="D14" s="17">
        <v>0.1887</v>
      </c>
      <c r="E14" s="17">
        <v>0.3224</v>
      </c>
      <c r="F14" s="17">
        <v>0.2188</v>
      </c>
      <c r="G14" s="17">
        <v>0.18</v>
      </c>
      <c r="H14" s="17">
        <v>0.2417</v>
      </c>
      <c r="I14" s="17">
        <v>0.2137</v>
      </c>
      <c r="J14" s="17">
        <v>0.2149</v>
      </c>
      <c r="K14" s="17">
        <v>0.2032</v>
      </c>
      <c r="L14" s="17">
        <v>0.2313</v>
      </c>
      <c r="M14" s="17">
        <v>0.2669</v>
      </c>
      <c r="N14" s="17">
        <v>0.2411</v>
      </c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33</v>
      </c>
      <c r="B16" s="19">
        <v>1.183716206276011</v>
      </c>
      <c r="C16" s="19">
        <v>1.197488256722472</v>
      </c>
      <c r="D16" s="19">
        <v>1.184983486909988</v>
      </c>
      <c r="E16" s="19">
        <v>0.891502628871937</v>
      </c>
      <c r="F16" s="19">
        <v>1.321715893386429</v>
      </c>
      <c r="G16" s="19">
        <v>1.409761075454431</v>
      </c>
      <c r="H16" s="19">
        <v>1.713666884180827</v>
      </c>
      <c r="I16" s="19">
        <v>1.196171952469344</v>
      </c>
      <c r="J16" s="19">
        <v>1.279600972714003</v>
      </c>
      <c r="K16" s="19">
        <v>1.152784326295529</v>
      </c>
      <c r="L16" s="19">
        <v>1.213211308217586</v>
      </c>
      <c r="M16" s="19">
        <v>1.213433185057931</v>
      </c>
      <c r="N16" s="19">
        <v>1.093346157901854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15" ht="1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2"/>
    </row>
    <row r="18" spans="1:23" ht="18.75" customHeight="1">
      <c r="A18" s="23" t="s">
        <v>68</v>
      </c>
      <c r="B18" s="24">
        <f>SUM(B19:B27)</f>
        <v>1338770.5799999996</v>
      </c>
      <c r="C18" s="24">
        <f aca="true" t="shared" si="2" ref="C18:O18">SUM(C19:C27)</f>
        <v>986106.0099999998</v>
      </c>
      <c r="D18" s="24">
        <f t="shared" si="2"/>
        <v>819652.0700000001</v>
      </c>
      <c r="E18" s="24">
        <f t="shared" si="2"/>
        <v>263449.43</v>
      </c>
      <c r="F18" s="24">
        <f t="shared" si="2"/>
        <v>882392.9199999999</v>
      </c>
      <c r="G18" s="24">
        <f t="shared" si="2"/>
        <v>1277865.2299999997</v>
      </c>
      <c r="H18" s="24">
        <f t="shared" si="2"/>
        <v>227149.22999999998</v>
      </c>
      <c r="I18" s="24">
        <f t="shared" si="2"/>
        <v>988309.3100000002</v>
      </c>
      <c r="J18" s="24">
        <f t="shared" si="2"/>
        <v>881251.17</v>
      </c>
      <c r="K18" s="24">
        <f t="shared" si="2"/>
        <v>1166666.54</v>
      </c>
      <c r="L18" s="24">
        <f t="shared" si="2"/>
        <v>1026120.7499999999</v>
      </c>
      <c r="M18" s="24">
        <f t="shared" si="2"/>
        <v>585263.4299999999</v>
      </c>
      <c r="N18" s="24">
        <f t="shared" si="2"/>
        <v>300775.87</v>
      </c>
      <c r="O18" s="24">
        <f t="shared" si="2"/>
        <v>10743772.539999997</v>
      </c>
      <c r="Q18" s="25"/>
      <c r="R18" s="59"/>
      <c r="S18" s="59"/>
      <c r="T18" s="59"/>
      <c r="U18" s="59"/>
      <c r="V18" s="59"/>
      <c r="W18" s="59"/>
    </row>
    <row r="19" spans="1:15" ht="18.75" customHeight="1">
      <c r="A19" s="26" t="s">
        <v>34</v>
      </c>
      <c r="B19" s="30">
        <f aca="true" t="shared" si="3" ref="B19:N19">ROUND((B13+B14)*B7,2)</f>
        <v>1038184.18</v>
      </c>
      <c r="C19" s="30">
        <f t="shared" si="3"/>
        <v>772535.45</v>
      </c>
      <c r="D19" s="30">
        <f t="shared" si="3"/>
        <v>657028.34</v>
      </c>
      <c r="E19" s="30">
        <f t="shared" si="3"/>
        <v>274136.95</v>
      </c>
      <c r="F19" s="30">
        <f t="shared" si="3"/>
        <v>635075.73</v>
      </c>
      <c r="G19" s="30">
        <f t="shared" si="3"/>
        <v>848379.99</v>
      </c>
      <c r="H19" s="30">
        <f t="shared" si="3"/>
        <v>127311.58</v>
      </c>
      <c r="I19" s="30">
        <f t="shared" si="3"/>
        <v>769151.31</v>
      </c>
      <c r="J19" s="30">
        <f t="shared" si="3"/>
        <v>651724.81</v>
      </c>
      <c r="K19" s="30">
        <f t="shared" si="3"/>
        <v>937438.75</v>
      </c>
      <c r="L19" s="30">
        <f t="shared" si="3"/>
        <v>779189.26</v>
      </c>
      <c r="M19" s="30">
        <f t="shared" si="3"/>
        <v>442319.85</v>
      </c>
      <c r="N19" s="30">
        <f t="shared" si="3"/>
        <v>255977.21</v>
      </c>
      <c r="O19" s="30">
        <f>SUM(B19:N19)</f>
        <v>8188453.409999999</v>
      </c>
    </row>
    <row r="20" spans="1:23" ht="18.75" customHeight="1">
      <c r="A20" s="26" t="s">
        <v>35</v>
      </c>
      <c r="B20" s="30">
        <f>IF(B16&lt;&gt;0,ROUND((B16-1)*B19,2),0)</f>
        <v>190731.26</v>
      </c>
      <c r="C20" s="30">
        <f aca="true" t="shared" si="4" ref="C20:N20">IF(C16&lt;&gt;0,ROUND((C16-1)*C19,2),0)</f>
        <v>152566.68</v>
      </c>
      <c r="D20" s="30">
        <f t="shared" si="4"/>
        <v>121539.39</v>
      </c>
      <c r="E20" s="30">
        <f t="shared" si="4"/>
        <v>-29743.14</v>
      </c>
      <c r="F20" s="30">
        <f t="shared" si="4"/>
        <v>204313.96</v>
      </c>
      <c r="G20" s="30">
        <f t="shared" si="4"/>
        <v>347633.1</v>
      </c>
      <c r="H20" s="30">
        <f t="shared" si="4"/>
        <v>90858.06</v>
      </c>
      <c r="I20" s="30">
        <f t="shared" si="4"/>
        <v>150885.91</v>
      </c>
      <c r="J20" s="30">
        <f t="shared" si="4"/>
        <v>182222.89</v>
      </c>
      <c r="K20" s="30">
        <f t="shared" si="4"/>
        <v>143225.95</v>
      </c>
      <c r="L20" s="30">
        <f t="shared" si="4"/>
        <v>166131.96</v>
      </c>
      <c r="M20" s="30">
        <f t="shared" si="4"/>
        <v>94405.73</v>
      </c>
      <c r="N20" s="30">
        <f t="shared" si="4"/>
        <v>23894.49</v>
      </c>
      <c r="O20" s="30">
        <f aca="true" t="shared" si="5" ref="O20:O27">SUM(B20:N20)</f>
        <v>1838666.2399999998</v>
      </c>
      <c r="W20" s="60"/>
    </row>
    <row r="21" spans="1:15" ht="18.75" customHeight="1">
      <c r="A21" s="26" t="s">
        <v>36</v>
      </c>
      <c r="B21" s="30">
        <v>52413.67</v>
      </c>
      <c r="C21" s="30">
        <v>35453.94</v>
      </c>
      <c r="D21" s="30">
        <v>20482.54</v>
      </c>
      <c r="E21" s="30">
        <v>9431.59</v>
      </c>
      <c r="F21" s="30">
        <v>26510.84</v>
      </c>
      <c r="G21" s="30">
        <v>41781.63</v>
      </c>
      <c r="H21" s="30">
        <v>3696.35</v>
      </c>
      <c r="I21" s="30">
        <v>29230.39</v>
      </c>
      <c r="J21" s="30">
        <v>30496.25</v>
      </c>
      <c r="K21" s="30">
        <v>46994.61</v>
      </c>
      <c r="L21" s="30">
        <v>42127.07</v>
      </c>
      <c r="M21" s="30">
        <v>20654.76</v>
      </c>
      <c r="N21" s="30">
        <v>11443.42</v>
      </c>
      <c r="O21" s="30">
        <f t="shared" si="5"/>
        <v>370717.06</v>
      </c>
    </row>
    <row r="22" spans="1:15" ht="18.75" customHeight="1">
      <c r="A22" s="26" t="s">
        <v>37</v>
      </c>
      <c r="B22" s="30">
        <v>3049.48</v>
      </c>
      <c r="C22" s="30">
        <v>3049.48</v>
      </c>
      <c r="D22" s="30">
        <v>1524.74</v>
      </c>
      <c r="E22" s="30">
        <v>1524.74</v>
      </c>
      <c r="F22" s="30">
        <v>1524.74</v>
      </c>
      <c r="G22" s="30">
        <v>1524.74</v>
      </c>
      <c r="H22" s="30">
        <v>1524.74</v>
      </c>
      <c r="I22" s="30">
        <v>1524.74</v>
      </c>
      <c r="J22" s="30">
        <v>1524.74</v>
      </c>
      <c r="K22" s="30">
        <v>1524.74</v>
      </c>
      <c r="L22" s="30">
        <v>1524.74</v>
      </c>
      <c r="M22" s="30">
        <v>1524.74</v>
      </c>
      <c r="N22" s="30">
        <v>1524.74</v>
      </c>
      <c r="O22" s="30">
        <f t="shared" si="5"/>
        <v>22871.100000000006</v>
      </c>
    </row>
    <row r="23" spans="1:15" ht="18.75" customHeight="1">
      <c r="A23" s="26" t="s">
        <v>38</v>
      </c>
      <c r="B23" s="30">
        <v>0</v>
      </c>
      <c r="C23" s="30">
        <v>0</v>
      </c>
      <c r="D23" s="30">
        <v>-9543.6</v>
      </c>
      <c r="E23" s="30">
        <v>0</v>
      </c>
      <c r="F23" s="30">
        <v>-10033.84</v>
      </c>
      <c r="G23" s="30">
        <v>0</v>
      </c>
      <c r="H23" s="30">
        <v>-3926.73</v>
      </c>
      <c r="I23" s="30">
        <v>0</v>
      </c>
      <c r="J23" s="30">
        <v>-7970.99</v>
      </c>
      <c r="K23" s="30">
        <v>0</v>
      </c>
      <c r="L23" s="30">
        <v>0</v>
      </c>
      <c r="M23" s="30">
        <v>0</v>
      </c>
      <c r="N23" s="30">
        <v>0</v>
      </c>
      <c r="O23" s="30">
        <f t="shared" si="5"/>
        <v>-31475.160000000003</v>
      </c>
    </row>
    <row r="24" spans="1:26" ht="18.75" customHeight="1">
      <c r="A24" s="26" t="s">
        <v>69</v>
      </c>
      <c r="B24" s="30">
        <v>1011.95</v>
      </c>
      <c r="C24" s="30">
        <v>760.16</v>
      </c>
      <c r="D24" s="30">
        <v>623.48</v>
      </c>
      <c r="E24" s="30">
        <v>201.43</v>
      </c>
      <c r="F24" s="30">
        <v>676.23</v>
      </c>
      <c r="G24" s="30">
        <v>975.98</v>
      </c>
      <c r="H24" s="30">
        <v>172.65</v>
      </c>
      <c r="I24" s="30">
        <v>748.17</v>
      </c>
      <c r="J24" s="30">
        <v>676.23</v>
      </c>
      <c r="K24" s="30">
        <v>889.65</v>
      </c>
      <c r="L24" s="30">
        <v>779.35</v>
      </c>
      <c r="M24" s="30">
        <v>441.23</v>
      </c>
      <c r="N24" s="30">
        <v>230.21</v>
      </c>
      <c r="O24" s="30">
        <f t="shared" si="5"/>
        <v>8186.719999999998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70</v>
      </c>
      <c r="B25" s="30">
        <v>878.64</v>
      </c>
      <c r="C25" s="30">
        <v>654.21</v>
      </c>
      <c r="D25" s="30">
        <v>573.75</v>
      </c>
      <c r="E25" s="30">
        <v>175.24</v>
      </c>
      <c r="F25" s="30">
        <v>577.38</v>
      </c>
      <c r="G25" s="30">
        <v>777.85</v>
      </c>
      <c r="H25" s="30">
        <v>156.04</v>
      </c>
      <c r="I25" s="30">
        <v>608.54</v>
      </c>
      <c r="J25" s="30">
        <v>592.98</v>
      </c>
      <c r="K25" s="30">
        <v>747.79</v>
      </c>
      <c r="L25" s="30">
        <v>663.82</v>
      </c>
      <c r="M25" s="30">
        <v>375.69</v>
      </c>
      <c r="N25" s="30">
        <v>196.86</v>
      </c>
      <c r="O25" s="30">
        <f t="shared" si="5"/>
        <v>6978.789999999998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26" t="s">
        <v>71</v>
      </c>
      <c r="B26" s="30">
        <v>409.92</v>
      </c>
      <c r="C26" s="30">
        <v>305.2</v>
      </c>
      <c r="D26" s="30">
        <v>267.68</v>
      </c>
      <c r="E26" s="30">
        <v>81.76</v>
      </c>
      <c r="F26" s="30">
        <v>269.36</v>
      </c>
      <c r="G26" s="30">
        <v>362.88</v>
      </c>
      <c r="H26" s="30">
        <v>72.8</v>
      </c>
      <c r="I26" s="30">
        <v>282.24</v>
      </c>
      <c r="J26" s="30">
        <v>276.64</v>
      </c>
      <c r="K26" s="30">
        <v>343.84</v>
      </c>
      <c r="L26" s="30">
        <v>309.68</v>
      </c>
      <c r="M26" s="30">
        <v>175.28</v>
      </c>
      <c r="N26" s="30">
        <v>91.84</v>
      </c>
      <c r="O26" s="30">
        <f t="shared" si="5"/>
        <v>3249.1200000000003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72</v>
      </c>
      <c r="B27" s="30">
        <v>52091.48</v>
      </c>
      <c r="C27" s="30">
        <v>20780.89</v>
      </c>
      <c r="D27" s="30">
        <v>27155.75</v>
      </c>
      <c r="E27" s="30">
        <v>7640.86</v>
      </c>
      <c r="F27" s="30">
        <v>23478.52</v>
      </c>
      <c r="G27" s="30">
        <v>36429.06</v>
      </c>
      <c r="H27" s="30">
        <v>7283.74</v>
      </c>
      <c r="I27" s="30">
        <v>35878.01</v>
      </c>
      <c r="J27" s="30">
        <v>21707.62</v>
      </c>
      <c r="K27" s="30">
        <v>35501.21</v>
      </c>
      <c r="L27" s="30">
        <v>35394.87</v>
      </c>
      <c r="M27" s="30">
        <v>25366.15</v>
      </c>
      <c r="N27" s="30">
        <v>7417.1</v>
      </c>
      <c r="O27" s="30">
        <f t="shared" si="5"/>
        <v>336125.26</v>
      </c>
      <c r="P27"/>
      <c r="Q27"/>
      <c r="R27"/>
      <c r="S27"/>
      <c r="T27"/>
      <c r="U27"/>
      <c r="V27"/>
      <c r="W27"/>
      <c r="X27"/>
      <c r="Y27"/>
      <c r="Z27"/>
    </row>
    <row r="28" spans="1:15" ht="15" customHeight="1">
      <c r="A28" s="27"/>
      <c r="B28" s="16"/>
      <c r="C28" s="16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9"/>
    </row>
    <row r="29" spans="1:15" ht="18.75" customHeight="1">
      <c r="A29" s="14" t="s">
        <v>39</v>
      </c>
      <c r="B29" s="30">
        <f aca="true" t="shared" si="6" ref="B29:O29">+B30+B32+B45+B46+B49-B50</f>
        <v>300797.69</v>
      </c>
      <c r="C29" s="30">
        <f>+C30+C32+C45+C46+C49-C50</f>
        <v>202429.83999999997</v>
      </c>
      <c r="D29" s="30">
        <f t="shared" si="6"/>
        <v>188884.44999999998</v>
      </c>
      <c r="E29" s="30">
        <f t="shared" si="6"/>
        <v>62106.33</v>
      </c>
      <c r="F29" s="30">
        <f t="shared" si="6"/>
        <v>208064.75999999998</v>
      </c>
      <c r="G29" s="30">
        <f t="shared" si="6"/>
        <v>289146.07</v>
      </c>
      <c r="H29" s="30">
        <f t="shared" si="6"/>
        <v>33292.83</v>
      </c>
      <c r="I29" s="30">
        <f t="shared" si="6"/>
        <v>191929.25</v>
      </c>
      <c r="J29" s="30">
        <f t="shared" si="6"/>
        <v>190808.91</v>
      </c>
      <c r="K29" s="30">
        <f t="shared" si="6"/>
        <v>271140.76999999996</v>
      </c>
      <c r="L29" s="30">
        <f t="shared" si="6"/>
        <v>248716.88</v>
      </c>
      <c r="M29" s="30">
        <f t="shared" si="6"/>
        <v>130045.88</v>
      </c>
      <c r="N29" s="30">
        <f t="shared" si="6"/>
        <v>58856.89</v>
      </c>
      <c r="O29" s="30">
        <f t="shared" si="6"/>
        <v>2376220.5500000003</v>
      </c>
    </row>
    <row r="30" spans="1:15" ht="18.75" customHeight="1">
      <c r="A30" s="26" t="s">
        <v>40</v>
      </c>
      <c r="B30" s="31">
        <f>+B31</f>
        <v>-64530.4</v>
      </c>
      <c r="C30" s="31">
        <f>+C31</f>
        <v>-69735.6</v>
      </c>
      <c r="D30" s="31">
        <f aca="true" t="shared" si="7" ref="D30:O30">+D31</f>
        <v>-46688.4</v>
      </c>
      <c r="E30" s="31">
        <f t="shared" si="7"/>
        <v>-10560</v>
      </c>
      <c r="F30" s="31">
        <f t="shared" si="7"/>
        <v>-37540.8</v>
      </c>
      <c r="G30" s="31">
        <f t="shared" si="7"/>
        <v>-57886.4</v>
      </c>
      <c r="H30" s="31">
        <f t="shared" si="7"/>
        <v>-8685.6</v>
      </c>
      <c r="I30" s="31">
        <f t="shared" si="7"/>
        <v>-72886</v>
      </c>
      <c r="J30" s="31">
        <f t="shared" si="7"/>
        <v>-54485.2</v>
      </c>
      <c r="K30" s="31">
        <f t="shared" si="7"/>
        <v>-42072.8</v>
      </c>
      <c r="L30" s="31">
        <f t="shared" si="7"/>
        <v>-32599.6</v>
      </c>
      <c r="M30" s="31">
        <f t="shared" si="7"/>
        <v>-25058</v>
      </c>
      <c r="N30" s="31">
        <f t="shared" si="7"/>
        <v>-21133.2</v>
      </c>
      <c r="O30" s="31">
        <f t="shared" si="7"/>
        <v>-543862</v>
      </c>
    </row>
    <row r="31" spans="1:26" ht="18.75" customHeight="1">
      <c r="A31" s="27" t="s">
        <v>41</v>
      </c>
      <c r="B31" s="16">
        <f>ROUND((-B9)*$G$3,2)</f>
        <v>-64530.4</v>
      </c>
      <c r="C31" s="16">
        <f aca="true" t="shared" si="8" ref="C31:N31">ROUND((-C9)*$G$3,2)</f>
        <v>-69735.6</v>
      </c>
      <c r="D31" s="16">
        <f t="shared" si="8"/>
        <v>-46688.4</v>
      </c>
      <c r="E31" s="16">
        <f t="shared" si="8"/>
        <v>-10560</v>
      </c>
      <c r="F31" s="16">
        <f t="shared" si="8"/>
        <v>-37540.8</v>
      </c>
      <c r="G31" s="16">
        <f t="shared" si="8"/>
        <v>-57886.4</v>
      </c>
      <c r="H31" s="16">
        <f t="shared" si="8"/>
        <v>-8685.6</v>
      </c>
      <c r="I31" s="16">
        <f t="shared" si="8"/>
        <v>-72886</v>
      </c>
      <c r="J31" s="16">
        <f t="shared" si="8"/>
        <v>-54485.2</v>
      </c>
      <c r="K31" s="16">
        <f t="shared" si="8"/>
        <v>-42072.8</v>
      </c>
      <c r="L31" s="16">
        <f t="shared" si="8"/>
        <v>-32599.6</v>
      </c>
      <c r="M31" s="16">
        <f t="shared" si="8"/>
        <v>-25058</v>
      </c>
      <c r="N31" s="16">
        <f t="shared" si="8"/>
        <v>-21133.2</v>
      </c>
      <c r="O31" s="32">
        <f aca="true" t="shared" si="9" ref="O31:O50">SUM(B31:N31)</f>
        <v>-543862</v>
      </c>
      <c r="P31"/>
      <c r="Q31"/>
      <c r="R31"/>
      <c r="S31"/>
      <c r="T31"/>
      <c r="U31"/>
      <c r="V31"/>
      <c r="W31"/>
      <c r="X31"/>
      <c r="Y31"/>
      <c r="Z31"/>
    </row>
    <row r="32" spans="1:15" ht="18.75" customHeight="1">
      <c r="A32" s="26" t="s">
        <v>42</v>
      </c>
      <c r="B32" s="31">
        <f>SUM(B33:B43)</f>
        <v>-5627.08</v>
      </c>
      <c r="C32" s="31">
        <f aca="true" t="shared" si="10" ref="C32:O32">SUM(C33:C43)</f>
        <v>-4226.98</v>
      </c>
      <c r="D32" s="31">
        <f t="shared" si="10"/>
        <v>-3466.92</v>
      </c>
      <c r="E32" s="31">
        <f t="shared" si="10"/>
        <v>-1120.08</v>
      </c>
      <c r="F32" s="31">
        <f t="shared" si="10"/>
        <v>-3760.27</v>
      </c>
      <c r="G32" s="31">
        <f t="shared" si="10"/>
        <v>-5427.06</v>
      </c>
      <c r="H32" s="31">
        <f t="shared" si="10"/>
        <v>-22946.62</v>
      </c>
      <c r="I32" s="31">
        <f t="shared" si="10"/>
        <v>-4160.3</v>
      </c>
      <c r="J32" s="31">
        <f t="shared" si="10"/>
        <v>-3760.27</v>
      </c>
      <c r="K32" s="31">
        <f t="shared" si="10"/>
        <v>-4947.03</v>
      </c>
      <c r="L32" s="31">
        <f t="shared" si="10"/>
        <v>-4333.65</v>
      </c>
      <c r="M32" s="31">
        <f t="shared" si="10"/>
        <v>-2453.51</v>
      </c>
      <c r="N32" s="31">
        <f t="shared" si="10"/>
        <v>-1280.1</v>
      </c>
      <c r="O32" s="31">
        <f t="shared" si="10"/>
        <v>-67509.87</v>
      </c>
    </row>
    <row r="33" spans="1:26" ht="18.75" customHeight="1">
      <c r="A33" s="27" t="s">
        <v>43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44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45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46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4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47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73</v>
      </c>
      <c r="B38" s="33">
        <v>0</v>
      </c>
      <c r="C38" s="33">
        <v>0</v>
      </c>
      <c r="D38" s="33">
        <v>621000</v>
      </c>
      <c r="E38" s="33">
        <v>0</v>
      </c>
      <c r="F38" s="33">
        <v>0</v>
      </c>
      <c r="G38" s="33">
        <v>0</v>
      </c>
      <c r="H38" s="33">
        <v>153000</v>
      </c>
      <c r="I38" s="33">
        <v>0</v>
      </c>
      <c r="J38" s="33">
        <v>0</v>
      </c>
      <c r="K38" s="33">
        <v>900000</v>
      </c>
      <c r="L38" s="33">
        <v>823500</v>
      </c>
      <c r="M38" s="33">
        <v>0</v>
      </c>
      <c r="N38" s="33">
        <v>0</v>
      </c>
      <c r="O38" s="33">
        <f t="shared" si="9"/>
        <v>2497500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74</v>
      </c>
      <c r="B39" s="33">
        <v>0</v>
      </c>
      <c r="C39" s="33">
        <v>0</v>
      </c>
      <c r="D39" s="33">
        <v>-621000</v>
      </c>
      <c r="E39" s="33">
        <v>0</v>
      </c>
      <c r="F39" s="33">
        <v>0</v>
      </c>
      <c r="G39" s="33">
        <v>0</v>
      </c>
      <c r="H39" s="33">
        <v>-153000</v>
      </c>
      <c r="I39" s="33">
        <v>0</v>
      </c>
      <c r="J39" s="33">
        <v>0</v>
      </c>
      <c r="K39" s="33">
        <v>-900000</v>
      </c>
      <c r="L39" s="33">
        <v>-823500</v>
      </c>
      <c r="M39" s="33">
        <v>0</v>
      </c>
      <c r="N39" s="33">
        <v>0</v>
      </c>
      <c r="O39" s="33">
        <f t="shared" si="9"/>
        <v>-2497500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48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75</v>
      </c>
      <c r="B41" s="33">
        <v>-5627.08</v>
      </c>
      <c r="C41" s="33">
        <v>-4226.98</v>
      </c>
      <c r="D41" s="33">
        <v>-3466.92</v>
      </c>
      <c r="E41" s="33">
        <v>-1120.08</v>
      </c>
      <c r="F41" s="33">
        <v>-3760.27</v>
      </c>
      <c r="G41" s="33">
        <v>-5427.06</v>
      </c>
      <c r="H41" s="33">
        <v>-960.07</v>
      </c>
      <c r="I41" s="33">
        <v>-4160.3</v>
      </c>
      <c r="J41" s="33">
        <v>-3760.27</v>
      </c>
      <c r="K41" s="33">
        <v>-4947.03</v>
      </c>
      <c r="L41" s="33">
        <v>-4333.65</v>
      </c>
      <c r="M41" s="33">
        <v>-2453.51</v>
      </c>
      <c r="N41" s="33">
        <v>-1280.1</v>
      </c>
      <c r="O41" s="33">
        <f t="shared" si="9"/>
        <v>-45523.32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 t="s">
        <v>76</v>
      </c>
      <c r="B42" s="33">
        <v>0</v>
      </c>
      <c r="C42" s="33">
        <v>0</v>
      </c>
      <c r="D42" s="33">
        <v>0</v>
      </c>
      <c r="E42" s="33">
        <v>0</v>
      </c>
      <c r="F42" s="33">
        <v>0</v>
      </c>
      <c r="G42" s="33">
        <v>0</v>
      </c>
      <c r="H42" s="33">
        <v>-21986.55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f>SUM(B42:N42)</f>
        <v>-21986.55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2" t="s">
        <v>77</v>
      </c>
      <c r="B43" s="33">
        <v>0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33">
        <v>0</v>
      </c>
      <c r="M43" s="33">
        <v>0</v>
      </c>
      <c r="N43" s="33">
        <v>0</v>
      </c>
      <c r="O43" s="33">
        <f>SUM(B43:N43)</f>
        <v>0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2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26" t="s">
        <v>78</v>
      </c>
      <c r="B45" s="35">
        <v>370955.17</v>
      </c>
      <c r="C45" s="35">
        <v>276392.42</v>
      </c>
      <c r="D45" s="35">
        <v>239039.77</v>
      </c>
      <c r="E45" s="35">
        <v>73786.41</v>
      </c>
      <c r="F45" s="35">
        <v>249365.83</v>
      </c>
      <c r="G45" s="35">
        <v>352459.53</v>
      </c>
      <c r="H45" s="35">
        <f>66024.38-1099.33</f>
        <v>64925.05</v>
      </c>
      <c r="I45" s="35">
        <v>268975.55</v>
      </c>
      <c r="J45" s="35">
        <v>249054.38</v>
      </c>
      <c r="K45" s="35">
        <v>318160.6</v>
      </c>
      <c r="L45" s="35">
        <v>285650.13</v>
      </c>
      <c r="M45" s="35">
        <v>157557.39</v>
      </c>
      <c r="N45" s="35">
        <v>81270.19</v>
      </c>
      <c r="O45" s="33">
        <f t="shared" si="9"/>
        <v>2987592.4200000004</v>
      </c>
      <c r="P45"/>
      <c r="Q45" s="65"/>
      <c r="R45"/>
      <c r="S45"/>
      <c r="T45"/>
      <c r="U45"/>
      <c r="V45"/>
      <c r="W45"/>
      <c r="X45"/>
      <c r="Y45"/>
      <c r="Z45"/>
    </row>
    <row r="46" spans="1:26" ht="18.75" customHeight="1">
      <c r="A46" s="26" t="s">
        <v>49</v>
      </c>
      <c r="B46" s="35">
        <v>0</v>
      </c>
      <c r="C46" s="35">
        <v>0</v>
      </c>
      <c r="D46" s="35"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35">
        <v>0</v>
      </c>
      <c r="N46" s="35">
        <v>0</v>
      </c>
      <c r="O46" s="33">
        <f t="shared" si="9"/>
        <v>0</v>
      </c>
      <c r="P46"/>
      <c r="Q46" s="66"/>
      <c r="R46"/>
      <c r="S46"/>
      <c r="T46"/>
      <c r="U46"/>
      <c r="V46"/>
      <c r="W46"/>
      <c r="X46"/>
      <c r="Y46"/>
      <c r="Z46"/>
    </row>
    <row r="47" spans="1:26" ht="18.75" customHeight="1">
      <c r="A47" s="26"/>
      <c r="B47" s="35">
        <v>0</v>
      </c>
      <c r="C47" s="35">
        <v>0</v>
      </c>
      <c r="D47" s="35"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/>
      <c r="L47" s="35"/>
      <c r="M47" s="35"/>
      <c r="N47" s="35"/>
      <c r="O47" s="33"/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4" t="s">
        <v>50</v>
      </c>
      <c r="B48" s="36">
        <f aca="true" t="shared" si="11" ref="B48:N48">+B18+B29</f>
        <v>1639568.2699999996</v>
      </c>
      <c r="C48" s="36">
        <f t="shared" si="11"/>
        <v>1188535.8499999996</v>
      </c>
      <c r="D48" s="36">
        <f t="shared" si="11"/>
        <v>1008536.52</v>
      </c>
      <c r="E48" s="36">
        <f t="shared" si="11"/>
        <v>325555.76</v>
      </c>
      <c r="F48" s="36">
        <f t="shared" si="11"/>
        <v>1090457.68</v>
      </c>
      <c r="G48" s="36">
        <f t="shared" si="11"/>
        <v>1567011.2999999998</v>
      </c>
      <c r="H48" s="36">
        <f t="shared" si="11"/>
        <v>260442.06</v>
      </c>
      <c r="I48" s="36">
        <f t="shared" si="11"/>
        <v>1180238.56</v>
      </c>
      <c r="J48" s="36">
        <f t="shared" si="11"/>
        <v>1072060.08</v>
      </c>
      <c r="K48" s="36">
        <f t="shared" si="11"/>
        <v>1437807.31</v>
      </c>
      <c r="L48" s="36">
        <f t="shared" si="11"/>
        <v>1274837.63</v>
      </c>
      <c r="M48" s="36">
        <f t="shared" si="11"/>
        <v>715309.3099999999</v>
      </c>
      <c r="N48" s="36">
        <f t="shared" si="11"/>
        <v>359632.76</v>
      </c>
      <c r="O48" s="36">
        <f>SUM(B48:N48)</f>
        <v>13119993.09</v>
      </c>
      <c r="P48"/>
      <c r="Q48" s="43"/>
      <c r="R48"/>
      <c r="S48"/>
      <c r="T48"/>
      <c r="U48"/>
      <c r="V48"/>
      <c r="W48"/>
      <c r="X48"/>
      <c r="Y48"/>
      <c r="Z48"/>
    </row>
    <row r="49" spans="1:19" ht="18.75" customHeight="1">
      <c r="A49" s="37" t="s">
        <v>51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16">
        <f t="shared" si="9"/>
        <v>0</v>
      </c>
      <c r="P49"/>
      <c r="Q49"/>
      <c r="R49"/>
      <c r="S49"/>
    </row>
    <row r="50" spans="1:19" ht="18.75" customHeight="1">
      <c r="A50" s="37" t="s">
        <v>52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16">
        <f t="shared" si="9"/>
        <v>0</v>
      </c>
      <c r="P50"/>
      <c r="Q50"/>
      <c r="R50"/>
      <c r="S50"/>
    </row>
    <row r="51" spans="1:19" ht="15.75">
      <c r="A51" s="38"/>
      <c r="B51" s="39"/>
      <c r="C51" s="39"/>
      <c r="D51" s="40"/>
      <c r="E51" s="40"/>
      <c r="F51" s="40"/>
      <c r="G51" s="40"/>
      <c r="H51" s="40"/>
      <c r="I51" s="39"/>
      <c r="J51" s="40"/>
      <c r="K51" s="40"/>
      <c r="L51" s="40"/>
      <c r="M51" s="40"/>
      <c r="N51" s="40"/>
      <c r="O51" s="41"/>
      <c r="P51" s="42"/>
      <c r="Q51"/>
      <c r="R51" s="43"/>
      <c r="S51"/>
    </row>
    <row r="52" spans="1:19" ht="12.75" customHeight="1">
      <c r="A52" s="44"/>
      <c r="B52" s="45"/>
      <c r="C52" s="45"/>
      <c r="D52" s="46"/>
      <c r="E52" s="46"/>
      <c r="F52" s="46"/>
      <c r="G52" s="46"/>
      <c r="H52" s="46"/>
      <c r="I52" s="45"/>
      <c r="J52" s="46"/>
      <c r="K52" s="46"/>
      <c r="L52" s="46"/>
      <c r="M52" s="46"/>
      <c r="N52" s="46"/>
      <c r="O52" s="47"/>
      <c r="P52" s="42"/>
      <c r="Q52"/>
      <c r="R52" s="43"/>
      <c r="S52"/>
    </row>
    <row r="53" spans="1:17" ht="15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50"/>
      <c r="Q53"/>
    </row>
    <row r="54" spans="1:17" ht="18.75" customHeight="1">
      <c r="A54" s="14" t="s">
        <v>53</v>
      </c>
      <c r="B54" s="51">
        <f aca="true" t="shared" si="12" ref="B54:O54">SUM(B55:B65)</f>
        <v>1639568.27</v>
      </c>
      <c r="C54" s="51">
        <f t="shared" si="12"/>
        <v>1188535.84</v>
      </c>
      <c r="D54" s="51">
        <f t="shared" si="12"/>
        <v>1008536.52</v>
      </c>
      <c r="E54" s="51">
        <f t="shared" si="12"/>
        <v>325555.76</v>
      </c>
      <c r="F54" s="51">
        <f t="shared" si="12"/>
        <v>1090457.68</v>
      </c>
      <c r="G54" s="51">
        <f t="shared" si="12"/>
        <v>1567011.29</v>
      </c>
      <c r="H54" s="51">
        <f t="shared" si="12"/>
        <v>260442.06</v>
      </c>
      <c r="I54" s="51">
        <f t="shared" si="12"/>
        <v>1180238.56</v>
      </c>
      <c r="J54" s="51">
        <f t="shared" si="12"/>
        <v>1072060.08</v>
      </c>
      <c r="K54" s="51">
        <f t="shared" si="12"/>
        <v>1437807.31</v>
      </c>
      <c r="L54" s="51">
        <f t="shared" si="12"/>
        <v>1274837.64</v>
      </c>
      <c r="M54" s="51">
        <f t="shared" si="12"/>
        <v>715309.32</v>
      </c>
      <c r="N54" s="51">
        <f t="shared" si="12"/>
        <v>359632.77</v>
      </c>
      <c r="O54" s="36">
        <f t="shared" si="12"/>
        <v>13119993.100000001</v>
      </c>
      <c r="Q54"/>
    </row>
    <row r="55" spans="1:18" ht="18.75" customHeight="1">
      <c r="A55" s="26" t="s">
        <v>54</v>
      </c>
      <c r="B55" s="51">
        <v>1335090.22</v>
      </c>
      <c r="C55" s="51">
        <v>843464.25</v>
      </c>
      <c r="D55" s="52">
        <v>0</v>
      </c>
      <c r="E55" s="52">
        <v>0</v>
      </c>
      <c r="F55" s="52">
        <v>0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6">
        <f>SUM(B55:N55)</f>
        <v>2178554.4699999997</v>
      </c>
      <c r="P55"/>
      <c r="Q55"/>
      <c r="R55" s="43"/>
    </row>
    <row r="56" spans="1:16" ht="18.75" customHeight="1">
      <c r="A56" s="26" t="s">
        <v>55</v>
      </c>
      <c r="B56" s="51">
        <v>304478.05</v>
      </c>
      <c r="C56" s="51">
        <v>345071.59</v>
      </c>
      <c r="D56" s="52">
        <v>0</v>
      </c>
      <c r="E56" s="52">
        <v>0</v>
      </c>
      <c r="F56" s="52">
        <v>0</v>
      </c>
      <c r="G56" s="52">
        <v>0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aca="true" t="shared" si="13" ref="O56:O65">SUM(B56:N56)</f>
        <v>649549.64</v>
      </c>
      <c r="P56"/>
    </row>
    <row r="57" spans="1:17" ht="18.75" customHeight="1">
      <c r="A57" s="26" t="s">
        <v>56</v>
      </c>
      <c r="B57" s="52">
        <v>0</v>
      </c>
      <c r="C57" s="52">
        <v>0</v>
      </c>
      <c r="D57" s="31">
        <v>1008536.52</v>
      </c>
      <c r="E57" s="52">
        <v>0</v>
      </c>
      <c r="F57" s="52">
        <v>0</v>
      </c>
      <c r="G57" s="52">
        <v>0</v>
      </c>
      <c r="H57" s="51">
        <v>260442.06</v>
      </c>
      <c r="I57" s="52">
        <v>0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1">
        <f t="shared" si="13"/>
        <v>1268978.58</v>
      </c>
      <c r="Q57"/>
    </row>
    <row r="58" spans="1:18" ht="18.75" customHeight="1">
      <c r="A58" s="26" t="s">
        <v>57</v>
      </c>
      <c r="B58" s="52">
        <v>0</v>
      </c>
      <c r="C58" s="52">
        <v>0</v>
      </c>
      <c r="D58" s="52">
        <v>0</v>
      </c>
      <c r="E58" s="31">
        <v>325555.76</v>
      </c>
      <c r="F58" s="52">
        <v>0</v>
      </c>
      <c r="G58" s="52">
        <v>0</v>
      </c>
      <c r="H58" s="52">
        <v>0</v>
      </c>
      <c r="I58" s="52">
        <v>0</v>
      </c>
      <c r="J58" s="52">
        <v>0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325555.76</v>
      </c>
      <c r="R58"/>
    </row>
    <row r="59" spans="1:19" ht="18.75" customHeight="1">
      <c r="A59" s="26" t="s">
        <v>58</v>
      </c>
      <c r="B59" s="52">
        <v>0</v>
      </c>
      <c r="C59" s="52">
        <v>0</v>
      </c>
      <c r="D59" s="52">
        <v>0</v>
      </c>
      <c r="E59" s="52">
        <v>0</v>
      </c>
      <c r="F59" s="31">
        <v>1090457.68</v>
      </c>
      <c r="G59" s="52">
        <v>0</v>
      </c>
      <c r="H59" s="52">
        <v>0</v>
      </c>
      <c r="I59" s="52">
        <v>0</v>
      </c>
      <c r="J59" s="52">
        <v>0</v>
      </c>
      <c r="K59" s="52">
        <v>0</v>
      </c>
      <c r="L59" s="52">
        <v>0</v>
      </c>
      <c r="M59" s="52">
        <v>0</v>
      </c>
      <c r="N59" s="52">
        <v>0</v>
      </c>
      <c r="O59" s="31">
        <f t="shared" si="13"/>
        <v>1090457.68</v>
      </c>
      <c r="S59"/>
    </row>
    <row r="60" spans="1:20" ht="18.75" customHeight="1">
      <c r="A60" s="26" t="s">
        <v>59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1">
        <v>1567011.29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52">
        <v>0</v>
      </c>
      <c r="N60" s="52">
        <v>0</v>
      </c>
      <c r="O60" s="36">
        <f t="shared" si="13"/>
        <v>1567011.29</v>
      </c>
      <c r="T60"/>
    </row>
    <row r="61" spans="1:21" ht="18.75" customHeight="1">
      <c r="A61" s="26" t="s">
        <v>60</v>
      </c>
      <c r="B61" s="52">
        <v>0</v>
      </c>
      <c r="C61" s="52">
        <v>0</v>
      </c>
      <c r="D61" s="52">
        <v>0</v>
      </c>
      <c r="E61" s="52">
        <v>0</v>
      </c>
      <c r="F61" s="52">
        <v>0</v>
      </c>
      <c r="G61" s="52">
        <v>0</v>
      </c>
      <c r="H61" s="52">
        <v>0</v>
      </c>
      <c r="I61" s="51">
        <v>1180238.56</v>
      </c>
      <c r="J61" s="52">
        <v>0</v>
      </c>
      <c r="K61" s="52">
        <v>0</v>
      </c>
      <c r="L61" s="52">
        <v>0</v>
      </c>
      <c r="M61" s="52">
        <v>0</v>
      </c>
      <c r="N61" s="52">
        <v>0</v>
      </c>
      <c r="O61" s="36">
        <f t="shared" si="13"/>
        <v>1180238.56</v>
      </c>
      <c r="U61"/>
    </row>
    <row r="62" spans="1:22" ht="18.75" customHeight="1">
      <c r="A62" s="26" t="s">
        <v>61</v>
      </c>
      <c r="B62" s="52">
        <v>0</v>
      </c>
      <c r="C62" s="52">
        <v>0</v>
      </c>
      <c r="D62" s="52">
        <v>0</v>
      </c>
      <c r="E62" s="52">
        <v>0</v>
      </c>
      <c r="F62" s="52">
        <v>0</v>
      </c>
      <c r="G62" s="52">
        <v>0</v>
      </c>
      <c r="H62" s="52">
        <v>0</v>
      </c>
      <c r="I62" s="52">
        <v>0</v>
      </c>
      <c r="J62" s="31">
        <v>1072060.08</v>
      </c>
      <c r="K62" s="52">
        <v>0</v>
      </c>
      <c r="L62" s="52">
        <v>0</v>
      </c>
      <c r="M62" s="52">
        <v>0</v>
      </c>
      <c r="N62" s="52">
        <v>0</v>
      </c>
      <c r="O62" s="36">
        <f t="shared" si="13"/>
        <v>1072060.08</v>
      </c>
      <c r="V62"/>
    </row>
    <row r="63" spans="1:23" ht="18.75" customHeight="1">
      <c r="A63" s="26" t="s">
        <v>62</v>
      </c>
      <c r="B63" s="52">
        <v>0</v>
      </c>
      <c r="C63" s="52">
        <v>0</v>
      </c>
      <c r="D63" s="52">
        <v>0</v>
      </c>
      <c r="E63" s="52">
        <v>0</v>
      </c>
      <c r="F63" s="52">
        <v>0</v>
      </c>
      <c r="G63" s="52">
        <v>0</v>
      </c>
      <c r="H63" s="52">
        <v>0</v>
      </c>
      <c r="I63" s="52">
        <v>0</v>
      </c>
      <c r="J63" s="52">
        <v>0</v>
      </c>
      <c r="K63" s="31">
        <v>1437807.31</v>
      </c>
      <c r="L63" s="31">
        <v>1274837.64</v>
      </c>
      <c r="M63" s="52">
        <v>0</v>
      </c>
      <c r="N63" s="52">
        <v>0</v>
      </c>
      <c r="O63" s="36">
        <f t="shared" si="13"/>
        <v>2712644.95</v>
      </c>
      <c r="P63"/>
      <c r="W63"/>
    </row>
    <row r="64" spans="1:25" ht="18.75" customHeight="1">
      <c r="A64" s="26" t="s">
        <v>63</v>
      </c>
      <c r="B64" s="52">
        <v>0</v>
      </c>
      <c r="C64" s="52">
        <v>0</v>
      </c>
      <c r="D64" s="52">
        <v>0</v>
      </c>
      <c r="E64" s="52">
        <v>0</v>
      </c>
      <c r="F64" s="52">
        <v>0</v>
      </c>
      <c r="G64" s="52">
        <v>0</v>
      </c>
      <c r="H64" s="52">
        <v>0</v>
      </c>
      <c r="I64" s="52">
        <v>0</v>
      </c>
      <c r="J64" s="52">
        <v>0</v>
      </c>
      <c r="K64" s="52">
        <v>0</v>
      </c>
      <c r="L64" s="52">
        <v>0</v>
      </c>
      <c r="M64" s="31">
        <v>715309.32</v>
      </c>
      <c r="N64" s="52">
        <v>0</v>
      </c>
      <c r="O64" s="36">
        <f t="shared" si="13"/>
        <v>715309.32</v>
      </c>
      <c r="R64"/>
      <c r="Y64"/>
    </row>
    <row r="65" spans="1:26" ht="18.75" customHeight="1">
      <c r="A65" s="38" t="s">
        <v>64</v>
      </c>
      <c r="B65" s="53">
        <v>0</v>
      </c>
      <c r="C65" s="53">
        <v>0</v>
      </c>
      <c r="D65" s="53">
        <v>0</v>
      </c>
      <c r="E65" s="53">
        <v>0</v>
      </c>
      <c r="F65" s="53">
        <v>0</v>
      </c>
      <c r="G65" s="53">
        <v>0</v>
      </c>
      <c r="H65" s="53">
        <v>0</v>
      </c>
      <c r="I65" s="53">
        <v>0</v>
      </c>
      <c r="J65" s="53">
        <v>0</v>
      </c>
      <c r="K65" s="53">
        <v>0</v>
      </c>
      <c r="L65" s="53">
        <v>0</v>
      </c>
      <c r="M65" s="53">
        <v>0</v>
      </c>
      <c r="N65" s="54">
        <v>359632.77</v>
      </c>
      <c r="O65" s="55">
        <f t="shared" si="13"/>
        <v>359632.77</v>
      </c>
      <c r="P65"/>
      <c r="S65"/>
      <c r="Z65"/>
    </row>
    <row r="66" spans="1:12" ht="21" customHeight="1">
      <c r="A66" s="56" t="s">
        <v>79</v>
      </c>
      <c r="B66" s="57"/>
      <c r="C66" s="57"/>
      <c r="D66"/>
      <c r="E66"/>
      <c r="F66"/>
      <c r="G66"/>
      <c r="H66" s="58"/>
      <c r="I66" s="58"/>
      <c r="J66"/>
      <c r="K66"/>
      <c r="L66"/>
    </row>
    <row r="67" ht="13.5">
      <c r="L67"/>
    </row>
    <row r="68" ht="13.5">
      <c r="M68"/>
    </row>
    <row r="69" ht="13.5">
      <c r="N69"/>
    </row>
    <row r="96" spans="2:14" ht="13.5">
      <c r="B96">
        <v>0</v>
      </c>
      <c r="C96">
        <v>0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</row>
    <row r="98" spans="2:14" ht="13.5">
      <c r="B98">
        <v>0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</row>
  </sheetData>
  <sheetProtection/>
  <mergeCells count="5">
    <mergeCell ref="A1:O1"/>
    <mergeCell ref="A2:O2"/>
    <mergeCell ref="A4:A6"/>
    <mergeCell ref="B4:N4"/>
    <mergeCell ref="O4:O6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2022-04-20T18:41:04Z</dcterms:modified>
  <cp:category/>
  <cp:version/>
  <cp:contentType/>
  <cp:contentStatus/>
</cp:coreProperties>
</file>